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OneDrive - FUNDACION INSTITUTO DE ECOLOGIA LITORAL\DIRECCION\Poderes\INVENTARIO\"/>
    </mc:Choice>
  </mc:AlternateContent>
  <xr:revisionPtr revIDLastSave="62" documentId="8_{87F74BAF-F28F-4B85-9FC7-240DC226811C}" xr6:coauthVersionLast="36" xr6:coauthVersionMax="36" xr10:uidLastSave="{158C670B-7950-4E81-B273-39B4C71F42DA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Print_Area" localSheetId="0">Hoja1!$A$1:$G$195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5" i="1" l="1"/>
  <c r="F195" i="1"/>
  <c r="E195" i="1"/>
  <c r="D195" i="1"/>
  <c r="I195" i="1"/>
  <c r="G106" i="1"/>
  <c r="F106" i="1"/>
  <c r="D106" i="1"/>
  <c r="I191" i="1"/>
  <c r="I184" i="1"/>
  <c r="I169" i="1"/>
  <c r="I131" i="1"/>
  <c r="I110" i="1"/>
  <c r="I58" i="1"/>
  <c r="G58" i="1"/>
  <c r="G131" i="1"/>
  <c r="F131" i="1"/>
  <c r="E131" i="1"/>
  <c r="D131" i="1"/>
  <c r="F130" i="1"/>
  <c r="G130" i="1" s="1"/>
  <c r="E130" i="1"/>
  <c r="E169" i="1"/>
  <c r="D169" i="1"/>
  <c r="E168" i="1"/>
  <c r="F168" i="1"/>
  <c r="G168" i="1"/>
  <c r="F167" i="1"/>
  <c r="G167" i="1" s="1"/>
  <c r="E167" i="1"/>
  <c r="G166" i="1"/>
  <c r="F166" i="1"/>
  <c r="E166" i="1"/>
  <c r="F165" i="1"/>
  <c r="G165" i="1" s="1"/>
  <c r="E165" i="1"/>
  <c r="E164" i="1"/>
  <c r="F164" i="1" s="1"/>
  <c r="F163" i="1"/>
  <c r="E163" i="1"/>
  <c r="G191" i="1"/>
  <c r="F191" i="1"/>
  <c r="E191" i="1"/>
  <c r="D191" i="1"/>
  <c r="F190" i="1"/>
  <c r="G190" i="1"/>
  <c r="E190" i="1"/>
  <c r="G184" i="1"/>
  <c r="F184" i="1"/>
  <c r="E184" i="1"/>
  <c r="D184" i="1"/>
  <c r="F183" i="1"/>
  <c r="G183" i="1" s="1"/>
  <c r="E183" i="1"/>
  <c r="F182" i="1"/>
  <c r="G182" i="1" s="1"/>
  <c r="E182" i="1"/>
  <c r="F181" i="1"/>
  <c r="G181" i="1" s="1"/>
  <c r="E181" i="1"/>
  <c r="E90" i="1"/>
  <c r="I106" i="1" l="1"/>
  <c r="G164" i="1"/>
  <c r="G163" i="1"/>
  <c r="E105" i="1"/>
  <c r="F105" i="1" s="1"/>
  <c r="G105" i="1" s="1"/>
  <c r="E106" i="1"/>
  <c r="G104" i="1"/>
  <c r="F104" i="1"/>
  <c r="E104" i="1"/>
  <c r="F103" i="1"/>
  <c r="G103" i="1" s="1"/>
  <c r="E103" i="1"/>
  <c r="E102" i="1"/>
  <c r="E101" i="1"/>
  <c r="F101" i="1" s="1"/>
  <c r="D58" i="1"/>
  <c r="E57" i="1"/>
  <c r="F57" i="1" s="1"/>
  <c r="G57" i="1" s="1"/>
  <c r="E56" i="1"/>
  <c r="F56" i="1" s="1"/>
  <c r="G56" i="1" s="1"/>
  <c r="E55" i="1"/>
  <c r="F55" i="1" s="1"/>
  <c r="E54" i="1"/>
  <c r="F54" i="1" s="1"/>
  <c r="G54" i="1" s="1"/>
  <c r="E186" i="1"/>
  <c r="E12" i="1"/>
  <c r="F102" i="1" l="1"/>
  <c r="G101" i="1"/>
  <c r="G55" i="1"/>
  <c r="G193" i="1"/>
  <c r="F186" i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29" i="1"/>
  <c r="E128" i="1"/>
  <c r="F128" i="1" s="1"/>
  <c r="E127" i="1"/>
  <c r="F127" i="1" s="1"/>
  <c r="E126" i="1"/>
  <c r="F126" i="1" s="1"/>
  <c r="E125" i="1"/>
  <c r="F125" i="1" s="1"/>
  <c r="E124" i="1"/>
  <c r="F124" i="1" s="1"/>
  <c r="E95" i="1"/>
  <c r="F95" i="1" s="1"/>
  <c r="E96" i="1"/>
  <c r="F96" i="1" s="1"/>
  <c r="E89" i="1"/>
  <c r="F89" i="1" s="1"/>
  <c r="E80" i="1"/>
  <c r="F80" i="1" s="1"/>
  <c r="E79" i="1"/>
  <c r="F79" i="1" s="1"/>
  <c r="G102" i="1" l="1"/>
  <c r="G133" i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G140" i="1" s="1"/>
  <c r="F169" i="1" l="1"/>
  <c r="E100" i="1"/>
  <c r="F100" i="1" s="1"/>
  <c r="G100" i="1" s="1"/>
  <c r="E99" i="1"/>
  <c r="F99" i="1" s="1"/>
  <c r="G99" i="1" s="1"/>
  <c r="E98" i="1"/>
  <c r="F98" i="1" s="1"/>
  <c r="G98" i="1" s="1"/>
  <c r="E97" i="1"/>
  <c r="F97" i="1" s="1"/>
  <c r="G97" i="1" s="1"/>
  <c r="E53" i="1"/>
  <c r="F53" i="1" s="1"/>
  <c r="G180" i="1" l="1"/>
  <c r="G134" i="1"/>
  <c r="E189" i="1"/>
  <c r="F189" i="1" s="1"/>
  <c r="G179" i="1"/>
  <c r="G162" i="1"/>
  <c r="G161" i="1"/>
  <c r="G160" i="1"/>
  <c r="G159" i="1"/>
  <c r="G157" i="1"/>
  <c r="G156" i="1"/>
  <c r="G155" i="1"/>
  <c r="G154" i="1"/>
  <c r="G153" i="1"/>
  <c r="G152" i="1"/>
  <c r="G151" i="1"/>
  <c r="G128" i="1"/>
  <c r="G127" i="1"/>
  <c r="G96" i="1"/>
  <c r="G95" i="1"/>
  <c r="E94" i="1"/>
  <c r="E93" i="1"/>
  <c r="F129" i="1" l="1"/>
  <c r="G129" i="1" s="1"/>
  <c r="F93" i="1"/>
  <c r="F94" i="1"/>
  <c r="G94" i="1" s="1"/>
  <c r="G53" i="1"/>
  <c r="G189" i="1"/>
  <c r="E88" i="1"/>
  <c r="F88" i="1" s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F38" i="1" s="1"/>
  <c r="E37" i="1"/>
  <c r="F37" i="1" s="1"/>
  <c r="G93" i="1" l="1"/>
  <c r="F41" i="1"/>
  <c r="G41" i="1" s="1"/>
  <c r="F45" i="1"/>
  <c r="G45" i="1" s="1"/>
  <c r="F49" i="1"/>
  <c r="G49" i="1" s="1"/>
  <c r="F42" i="1"/>
  <c r="G42" i="1" s="1"/>
  <c r="F39" i="1"/>
  <c r="G39" i="1" s="1"/>
  <c r="F47" i="1"/>
  <c r="G47" i="1" s="1"/>
  <c r="F51" i="1"/>
  <c r="G51" i="1" s="1"/>
  <c r="F46" i="1"/>
  <c r="G46" i="1" s="1"/>
  <c r="F50" i="1"/>
  <c r="G50" i="1" s="1"/>
  <c r="F43" i="1"/>
  <c r="G43" i="1" s="1"/>
  <c r="F40" i="1"/>
  <c r="G40" i="1" s="1"/>
  <c r="F44" i="1"/>
  <c r="G44" i="1" s="1"/>
  <c r="F48" i="1"/>
  <c r="G48" i="1" s="1"/>
  <c r="F52" i="1"/>
  <c r="G52" i="1" s="1"/>
  <c r="G37" i="1"/>
  <c r="E67" i="1"/>
  <c r="F67" i="1" s="1"/>
  <c r="E85" i="1"/>
  <c r="F85" i="1" s="1"/>
  <c r="G85" i="1" l="1"/>
  <c r="G38" i="1"/>
  <c r="G67" i="1"/>
  <c r="D110" i="1"/>
  <c r="E173" i="1"/>
  <c r="F173" i="1" s="1"/>
  <c r="E36" i="1"/>
  <c r="F36" i="1" s="1"/>
  <c r="E35" i="1"/>
  <c r="F35" i="1" s="1"/>
  <c r="E34" i="1"/>
  <c r="F34" i="1" s="1"/>
  <c r="G174" i="1" l="1"/>
  <c r="G178" i="1"/>
  <c r="G175" i="1"/>
  <c r="G176" i="1"/>
  <c r="G173" i="1"/>
  <c r="G177" i="1"/>
  <c r="G126" i="1"/>
  <c r="G34" i="1"/>
  <c r="G35" i="1"/>
  <c r="G125" i="1"/>
  <c r="G36" i="1"/>
  <c r="G172" i="1" l="1"/>
  <c r="E92" i="1"/>
  <c r="F92" i="1" s="1"/>
  <c r="E91" i="1"/>
  <c r="F91" i="1" s="1"/>
  <c r="F90" i="1"/>
  <c r="G88" i="1"/>
  <c r="E87" i="1"/>
  <c r="F87" i="1" s="1"/>
  <c r="E86" i="1"/>
  <c r="F86" i="1" s="1"/>
  <c r="E84" i="1"/>
  <c r="F84" i="1" s="1"/>
  <c r="E83" i="1"/>
  <c r="F83" i="1" s="1"/>
  <c r="E82" i="1"/>
  <c r="F82" i="1" s="1"/>
  <c r="E81" i="1"/>
  <c r="F81" i="1" s="1"/>
  <c r="E33" i="1"/>
  <c r="F33" i="1" s="1"/>
  <c r="E32" i="1"/>
  <c r="F32" i="1" s="1"/>
  <c r="G142" i="1" l="1"/>
  <c r="G146" i="1"/>
  <c r="G150" i="1"/>
  <c r="G143" i="1"/>
  <c r="G147" i="1"/>
  <c r="G144" i="1"/>
  <c r="G148" i="1"/>
  <c r="G145" i="1"/>
  <c r="G149" i="1"/>
  <c r="G80" i="1"/>
  <c r="G86" i="1"/>
  <c r="G90" i="1"/>
  <c r="G82" i="1"/>
  <c r="G91" i="1"/>
  <c r="G81" i="1"/>
  <c r="G83" i="1"/>
  <c r="G92" i="1"/>
  <c r="G84" i="1"/>
  <c r="G89" i="1"/>
  <c r="G32" i="1"/>
  <c r="G33" i="1"/>
  <c r="G124" i="1"/>
  <c r="G192" i="1"/>
  <c r="E188" i="1"/>
  <c r="F188" i="1" s="1"/>
  <c r="E187" i="1"/>
  <c r="F187" i="1" s="1"/>
  <c r="E108" i="1"/>
  <c r="F108" i="1" s="1"/>
  <c r="F110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F12" i="1"/>
  <c r="E11" i="1"/>
  <c r="E13" i="1"/>
  <c r="F13" i="1" s="1"/>
  <c r="E58" i="1" l="1"/>
  <c r="F60" i="1"/>
  <c r="F11" i="1"/>
  <c r="F58" i="1" s="1"/>
  <c r="G108" i="1"/>
  <c r="G79" i="1"/>
  <c r="G87" i="1"/>
  <c r="E110" i="1"/>
  <c r="G123" i="1"/>
  <c r="G122" i="1"/>
  <c r="G121" i="1"/>
  <c r="G119" i="1"/>
  <c r="G118" i="1"/>
  <c r="G117" i="1"/>
  <c r="G116" i="1"/>
  <c r="G115" i="1"/>
  <c r="G114" i="1"/>
  <c r="G113" i="1"/>
  <c r="G112" i="1"/>
  <c r="G109" i="1"/>
  <c r="G137" i="1"/>
  <c r="G141" i="1"/>
  <c r="G139" i="1"/>
  <c r="G138" i="1"/>
  <c r="G136" i="1"/>
  <c r="G135" i="1"/>
  <c r="G186" i="1"/>
  <c r="G18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5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 l="1"/>
  <c r="G110" i="1"/>
  <c r="G11" i="1"/>
  <c r="G120" i="1"/>
  <c r="G6" i="1"/>
  <c r="G188" i="1"/>
  <c r="G158" i="1"/>
  <c r="G169" i="1" s="1"/>
</calcChain>
</file>

<file path=xl/sharedStrings.xml><?xml version="1.0" encoding="utf-8"?>
<sst xmlns="http://schemas.openxmlformats.org/spreadsheetml/2006/main" count="389" uniqueCount="360">
  <si>
    <t>CÓDIGO</t>
  </si>
  <si>
    <t>MB01</t>
  </si>
  <si>
    <t>GPS Garmin 76 Cx</t>
  </si>
  <si>
    <t>MB02</t>
  </si>
  <si>
    <t>Sensor pH/ORP</t>
  </si>
  <si>
    <t>MB03</t>
  </si>
  <si>
    <t>Cable 52,5 m sensor pH/ORP</t>
  </si>
  <si>
    <t>MB04</t>
  </si>
  <si>
    <t>2 botellas de buceo</t>
  </si>
  <si>
    <t>MB05</t>
  </si>
  <si>
    <t>Baterías cámara de video</t>
  </si>
  <si>
    <t>MB06</t>
  </si>
  <si>
    <t>Sonda HONDEX PS-7</t>
  </si>
  <si>
    <t>MB07</t>
  </si>
  <si>
    <t>Botella de buceo</t>
  </si>
  <si>
    <t>MB08</t>
  </si>
  <si>
    <t>Cámara de fotografía CANON G7</t>
  </si>
  <si>
    <t>MB09</t>
  </si>
  <si>
    <t>Carcasa cámara de fotografía CANON G7</t>
  </si>
  <si>
    <t>MB10</t>
  </si>
  <si>
    <t>2 trajes de buceo</t>
  </si>
  <si>
    <t>MB11</t>
  </si>
  <si>
    <t>Plomos buceo</t>
  </si>
  <si>
    <t>MB12</t>
  </si>
  <si>
    <t>Manómetro TDS</t>
  </si>
  <si>
    <t>MB13</t>
  </si>
  <si>
    <t>Regulador Scubapro</t>
  </si>
  <si>
    <t>MB14</t>
  </si>
  <si>
    <t>MB15</t>
  </si>
  <si>
    <t>Octopus Scubapro</t>
  </si>
  <si>
    <t>MB16</t>
  </si>
  <si>
    <t>3 correas Scubapro</t>
  </si>
  <si>
    <t>MB17</t>
  </si>
  <si>
    <t>Caja de herramientas Discover</t>
  </si>
  <si>
    <t>MB20</t>
  </si>
  <si>
    <t>MB21</t>
  </si>
  <si>
    <t>2 Jacket SBQ TECH EVO</t>
  </si>
  <si>
    <t>MB22</t>
  </si>
  <si>
    <t>Guantes y cinturón SBQ</t>
  </si>
  <si>
    <t>MB23</t>
  </si>
  <si>
    <t>Ordenador Cressi Leonardo</t>
  </si>
  <si>
    <t>MB24</t>
  </si>
  <si>
    <t>Manómetro SBQ 400 Bar</t>
  </si>
  <si>
    <t>MB25</t>
  </si>
  <si>
    <t>Cámara video SONY</t>
  </si>
  <si>
    <t>MB27</t>
  </si>
  <si>
    <t>Sensores oceanogáficos</t>
  </si>
  <si>
    <t>MB28</t>
  </si>
  <si>
    <t xml:space="preserve">3 Trajes, ordenador CRESSI, regulador MK2 </t>
  </si>
  <si>
    <t>MB29</t>
  </si>
  <si>
    <t>Foco submarino</t>
  </si>
  <si>
    <t>MB30</t>
  </si>
  <si>
    <t>Cámara fotográfica SK8 y Micro SD 32GB</t>
  </si>
  <si>
    <t>MA01</t>
  </si>
  <si>
    <t>Balanza de laboratorio GRAM FV 220C</t>
  </si>
  <si>
    <t>MA02</t>
  </si>
  <si>
    <t>Cámara de fotografía microscopio MOTICAM X</t>
  </si>
  <si>
    <t>MA03</t>
  </si>
  <si>
    <t>Espectrofotómetro DINTER</t>
  </si>
  <si>
    <t>MA04</t>
  </si>
  <si>
    <t>Transformador</t>
  </si>
  <si>
    <t>MA05</t>
  </si>
  <si>
    <t>1 estufa</t>
  </si>
  <si>
    <t>MA06</t>
  </si>
  <si>
    <t>2 estufas</t>
  </si>
  <si>
    <t>MA07</t>
  </si>
  <si>
    <t>Oxímetro pHímetro HACH HQ 30d</t>
  </si>
  <si>
    <t>MA08</t>
  </si>
  <si>
    <t>4 HOBO Onset data loggers</t>
  </si>
  <si>
    <t>MA09</t>
  </si>
  <si>
    <t>Garmin ECHOMAP PLUS, Visor VEU454S y bat</t>
  </si>
  <si>
    <t>MA10</t>
  </si>
  <si>
    <t>Copiadora Ricoh</t>
  </si>
  <si>
    <t>MA11</t>
  </si>
  <si>
    <t>Accesorios Garmin ECHOPMAP PLUS</t>
  </si>
  <si>
    <t>MA12</t>
  </si>
  <si>
    <t>Sensor temperatura HOBO Pro V2</t>
  </si>
  <si>
    <t>MA13</t>
  </si>
  <si>
    <t xml:space="preserve">Sonda multiparamétrica </t>
  </si>
  <si>
    <t>MA14</t>
  </si>
  <si>
    <t>Interface AAQ</t>
  </si>
  <si>
    <t>MA15</t>
  </si>
  <si>
    <t>Video profesional</t>
  </si>
  <si>
    <t>MA16</t>
  </si>
  <si>
    <t>Winche eléctrico</t>
  </si>
  <si>
    <t>MA17</t>
  </si>
  <si>
    <t>MA18</t>
  </si>
  <si>
    <t>Cable sónar barrido lateral</t>
  </si>
  <si>
    <t>MA19</t>
  </si>
  <si>
    <t>Complemento sonar barrido lateral</t>
  </si>
  <si>
    <t>TA01</t>
  </si>
  <si>
    <t>Eje carro transporte embarcación semirrígida</t>
  </si>
  <si>
    <t>TA02</t>
  </si>
  <si>
    <t>Furgoneta Citroen Berlingo</t>
  </si>
  <si>
    <t>LI01</t>
  </si>
  <si>
    <t>La comunicación en las fundaciones</t>
  </si>
  <si>
    <t>LI02</t>
  </si>
  <si>
    <t>Journal of Crutacean Biology</t>
  </si>
  <si>
    <t>LI03</t>
  </si>
  <si>
    <t>Normas laborales</t>
  </si>
  <si>
    <t>LI04</t>
  </si>
  <si>
    <t>Conceptos y técnicas en ecología fluvial</t>
  </si>
  <si>
    <t>LI05</t>
  </si>
  <si>
    <t>Atlas de las aves nidificantes de la prov. Alicante</t>
  </si>
  <si>
    <t>LI06</t>
  </si>
  <si>
    <t>Fauna Ibérica: Annelida Polichaeta I</t>
  </si>
  <si>
    <t>LI07</t>
  </si>
  <si>
    <t>Guía de identificación de poliquetos</t>
  </si>
  <si>
    <t>LI08</t>
  </si>
  <si>
    <t>Química del agua marina</t>
  </si>
  <si>
    <t>LI09</t>
  </si>
  <si>
    <t>Técnicas análisis agua marina</t>
  </si>
  <si>
    <t>LI10</t>
  </si>
  <si>
    <t>Biografía Humana</t>
  </si>
  <si>
    <t>LI11</t>
  </si>
  <si>
    <t>Ictiofauna</t>
  </si>
  <si>
    <t>LI12</t>
  </si>
  <si>
    <t xml:space="preserve">Fauna Ibérica, 3 vol. </t>
  </si>
  <si>
    <t>EI</t>
  </si>
  <si>
    <t>Ordenadores</t>
  </si>
  <si>
    <t>E2</t>
  </si>
  <si>
    <t xml:space="preserve">3 monitores LED 23,8” BENQ </t>
  </si>
  <si>
    <t>E3</t>
  </si>
  <si>
    <t>2 Discos duros SSD Kingston A400 480GB Sata3</t>
  </si>
  <si>
    <t>E4</t>
  </si>
  <si>
    <t>Altavoces ordenador Pritech CC-626</t>
  </si>
  <si>
    <t>E5</t>
  </si>
  <si>
    <t>PC SiS Intel i7-7700 y monitor LED 23,6” AOC</t>
  </si>
  <si>
    <t>E6</t>
  </si>
  <si>
    <t>Conjunto inalámbrico Logiteck MK520</t>
  </si>
  <si>
    <t>E7</t>
  </si>
  <si>
    <t xml:space="preserve">PC SiS Intel i3-8100 </t>
  </si>
  <si>
    <t>E8</t>
  </si>
  <si>
    <t>PC SiS Intel 8G/SSD240</t>
  </si>
  <si>
    <t>E9</t>
  </si>
  <si>
    <t xml:space="preserve">Monitor LED 23.6 </t>
  </si>
  <si>
    <t>AI1</t>
  </si>
  <si>
    <t>Licencias Office</t>
  </si>
  <si>
    <t>AI2</t>
  </si>
  <si>
    <t>Acronis protección datos</t>
  </si>
  <si>
    <t>OI1</t>
  </si>
  <si>
    <t>Moldura marco</t>
  </si>
  <si>
    <t>OI2</t>
  </si>
  <si>
    <t>Cubos exposición</t>
  </si>
  <si>
    <t>OI3</t>
  </si>
  <si>
    <t>VALOR INICIAL</t>
  </si>
  <si>
    <t>FECHA</t>
  </si>
  <si>
    <t>DU1</t>
  </si>
  <si>
    <t>AMORT. ACUMULADA</t>
  </si>
  <si>
    <t>VALOR CONTABLE</t>
  </si>
  <si>
    <t>MB31</t>
  </si>
  <si>
    <t>4 Botellas de buceo Metalsub</t>
  </si>
  <si>
    <t>MB32</t>
  </si>
  <si>
    <t>2 Fundas botella buceo</t>
  </si>
  <si>
    <t>MA20</t>
  </si>
  <si>
    <t>Hobbo pH</t>
  </si>
  <si>
    <t>MA21</t>
  </si>
  <si>
    <t>MA22</t>
  </si>
  <si>
    <t>2 Protectores cobre sensores</t>
  </si>
  <si>
    <t>MA23</t>
  </si>
  <si>
    <t>Grabadora zoom</t>
  </si>
  <si>
    <t>MA24</t>
  </si>
  <si>
    <t>Soporte smartphone</t>
  </si>
  <si>
    <t>MA25</t>
  </si>
  <si>
    <t>Trípode cámara video</t>
  </si>
  <si>
    <t>MA26</t>
  </si>
  <si>
    <t>Kit de iluminación</t>
  </si>
  <si>
    <t>MA27</t>
  </si>
  <si>
    <t>Telón de fondo para video</t>
  </si>
  <si>
    <t>MA28</t>
  </si>
  <si>
    <t>Micrófono ordenador</t>
  </si>
  <si>
    <t>MA29</t>
  </si>
  <si>
    <t>MA30</t>
  </si>
  <si>
    <t>MA31</t>
  </si>
  <si>
    <t>2 Unidades AA Haier</t>
  </si>
  <si>
    <t>MA32</t>
  </si>
  <si>
    <t>6 Unidades ventilador de mesa</t>
  </si>
  <si>
    <t>L13</t>
  </si>
  <si>
    <t>Ecosistemas marinos</t>
  </si>
  <si>
    <t>E10</t>
  </si>
  <si>
    <t>3 SSD Kingston</t>
  </si>
  <si>
    <t>E11</t>
  </si>
  <si>
    <t>2 Discos Barracuda</t>
  </si>
  <si>
    <t>E12</t>
  </si>
  <si>
    <t>3 Cable Sata</t>
  </si>
  <si>
    <t>E13</t>
  </si>
  <si>
    <t>E14</t>
  </si>
  <si>
    <t>Latiguillo red</t>
  </si>
  <si>
    <t>E15</t>
  </si>
  <si>
    <t>Auriculares webcam</t>
  </si>
  <si>
    <t>E16</t>
  </si>
  <si>
    <t>Webcam</t>
  </si>
  <si>
    <t>2 Discos Kingston</t>
  </si>
  <si>
    <t>E17</t>
  </si>
  <si>
    <t>E18</t>
  </si>
  <si>
    <t>Memoria Kingston</t>
  </si>
  <si>
    <t>AI3</t>
  </si>
  <si>
    <t>Programa de edición video</t>
  </si>
  <si>
    <t>AI4</t>
  </si>
  <si>
    <t>Pinacle Studio 23</t>
  </si>
  <si>
    <t>AI5</t>
  </si>
  <si>
    <t>Windows 10 Pro 64 bits</t>
  </si>
  <si>
    <t>2 Windows 10 Pro 64 bits</t>
  </si>
  <si>
    <t>AI6</t>
  </si>
  <si>
    <t>MB33</t>
  </si>
  <si>
    <t>Traje de buceo</t>
  </si>
  <si>
    <t>MB34</t>
  </si>
  <si>
    <t>2 linternas de buceo 2000 lúmenes</t>
  </si>
  <si>
    <t>MB35</t>
  </si>
  <si>
    <t>Linterna buceo 1800 lúmenes</t>
  </si>
  <si>
    <t>L14</t>
  </si>
  <si>
    <t>Memento Ley de Contratos del Estado</t>
  </si>
  <si>
    <t>L15</t>
  </si>
  <si>
    <t>AI7</t>
  </si>
  <si>
    <t>Webcam Logi</t>
  </si>
  <si>
    <t>AI8</t>
  </si>
  <si>
    <t>Disco duro</t>
  </si>
  <si>
    <t>TOTAL</t>
  </si>
  <si>
    <t>Cámara  video para ordenador Logi</t>
  </si>
  <si>
    <t>MA33</t>
  </si>
  <si>
    <t>MB36</t>
  </si>
  <si>
    <t>Ordenador de buceo Leonardo</t>
  </si>
  <si>
    <t>MB37</t>
  </si>
  <si>
    <t>Interface ordenador de buceo</t>
  </si>
  <si>
    <t>MB38</t>
  </si>
  <si>
    <t>2 reguladores de buceo</t>
  </si>
  <si>
    <t>MB39</t>
  </si>
  <si>
    <t>Juego de aletas zs2</t>
  </si>
  <si>
    <t>MB40</t>
  </si>
  <si>
    <t>MB41</t>
  </si>
  <si>
    <t>Cámara fotográfica TG6 y carcasa</t>
  </si>
  <si>
    <t>MB42</t>
  </si>
  <si>
    <t>Traje de buceo Gidive</t>
  </si>
  <si>
    <t>MB43</t>
  </si>
  <si>
    <t>Pinza Hartmann</t>
  </si>
  <si>
    <t>MB44</t>
  </si>
  <si>
    <t>GPS náutico Garmin 78S</t>
  </si>
  <si>
    <t>MB45</t>
  </si>
  <si>
    <t>Baterías Reguero</t>
  </si>
  <si>
    <t>MB46</t>
  </si>
  <si>
    <t>2 Brújulas Gidivestore</t>
  </si>
  <si>
    <t>MB47</t>
  </si>
  <si>
    <t>Hinchador Gidivestore</t>
  </si>
  <si>
    <t>MB48</t>
  </si>
  <si>
    <t>2 octopus xa Gidivestore</t>
  </si>
  <si>
    <t>MB49</t>
  </si>
  <si>
    <t>Manómetro Gidivestore</t>
  </si>
  <si>
    <t>MB50</t>
  </si>
  <si>
    <t>MB51</t>
  </si>
  <si>
    <t>Complemento Gidivestore</t>
  </si>
  <si>
    <t>MA34</t>
  </si>
  <si>
    <t>Patín arrastre cámara</t>
  </si>
  <si>
    <t>MA35</t>
  </si>
  <si>
    <t>Escalera portátil</t>
  </si>
  <si>
    <t>MA36</t>
  </si>
  <si>
    <t>2 Protectores cobre para sensor MX2500</t>
  </si>
  <si>
    <t>2 Capuchones electrodo sensor MX2500</t>
  </si>
  <si>
    <t>L16</t>
  </si>
  <si>
    <t>Historia de la ciencia</t>
  </si>
  <si>
    <t>L17</t>
  </si>
  <si>
    <t>Cambio climático en el Mediterráneo</t>
  </si>
  <si>
    <t>L18</t>
  </si>
  <si>
    <t>Entender y hacer ciencia con aves hoy</t>
  </si>
  <si>
    <t>E19</t>
  </si>
  <si>
    <t>Teclado de ordenador</t>
  </si>
  <si>
    <t>E20</t>
  </si>
  <si>
    <t>E21</t>
  </si>
  <si>
    <t>Altavoces ordenador Talius</t>
  </si>
  <si>
    <t>2 Webcams logi</t>
  </si>
  <si>
    <t>E22</t>
  </si>
  <si>
    <t>Cable HDMI</t>
  </si>
  <si>
    <t>E23</t>
  </si>
  <si>
    <t>Batería Powerbanc</t>
  </si>
  <si>
    <t>E24</t>
  </si>
  <si>
    <t>Tarjeta memoria SD</t>
  </si>
  <si>
    <t>E25</t>
  </si>
  <si>
    <t>Monitor LED 27 AOC</t>
  </si>
  <si>
    <t>E26</t>
  </si>
  <si>
    <t>Cascos videoconferencia Creative</t>
  </si>
  <si>
    <t>E27</t>
  </si>
  <si>
    <t>E28</t>
  </si>
  <si>
    <t>Micrófono para grabación video</t>
  </si>
  <si>
    <t>E29</t>
  </si>
  <si>
    <t>Interface audio para video</t>
  </si>
  <si>
    <t>E30</t>
  </si>
  <si>
    <t>Adaptador USB</t>
  </si>
  <si>
    <t>AI9</t>
  </si>
  <si>
    <t>Licencia Windows</t>
  </si>
  <si>
    <t>OI4</t>
  </si>
  <si>
    <t>Paneles exposición cambio climático</t>
  </si>
  <si>
    <t>Paneles exposición sobre el plástico</t>
  </si>
  <si>
    <t>Mamíferos de la Comunitat Valenciana</t>
  </si>
  <si>
    <t>MB52</t>
  </si>
  <si>
    <t>Linterna buceo</t>
  </si>
  <si>
    <t>MA37</t>
  </si>
  <si>
    <t>MA38</t>
  </si>
  <si>
    <t>Frigorífico</t>
  </si>
  <si>
    <t>MA39</t>
  </si>
  <si>
    <t>Tamizadora</t>
  </si>
  <si>
    <t>MA40</t>
  </si>
  <si>
    <t>Juego de tamices</t>
  </si>
  <si>
    <t>MA41</t>
  </si>
  <si>
    <t>Transductor Garming</t>
  </si>
  <si>
    <t>AI20</t>
  </si>
  <si>
    <t>Licencia software sonar</t>
  </si>
  <si>
    <t>Sonar de barrido lateral DEEPVISION</t>
  </si>
  <si>
    <t>MATERIAL DE BUCEO</t>
  </si>
  <si>
    <t>PERIODO AMORT</t>
  </si>
  <si>
    <t>MAQUINARIA</t>
  </si>
  <si>
    <t>SUBTOTAL</t>
  </si>
  <si>
    <t>ELEMENTOS DE TRANSPORTE</t>
  </si>
  <si>
    <t>LIBROS</t>
  </si>
  <si>
    <t>EQUIPOS INFORMÁTICA</t>
  </si>
  <si>
    <t>APLICACIONES INFORMÁTICAS</t>
  </si>
  <si>
    <t xml:space="preserve">SUBTOTAL </t>
  </si>
  <si>
    <t>OTRAS INSTALACIONES</t>
  </si>
  <si>
    <t>DERECHO DE USOS DE LA SEDE</t>
  </si>
  <si>
    <t>MB53</t>
  </si>
  <si>
    <t>Manómetro Beuchat 300 bar</t>
  </si>
  <si>
    <t>MB54</t>
  </si>
  <si>
    <t>Regulador MK17 EVO y Octopus R195</t>
  </si>
  <si>
    <t>MB55</t>
  </si>
  <si>
    <t>Regulador MK2 EVO</t>
  </si>
  <si>
    <t>MB56</t>
  </si>
  <si>
    <t>Chaleco flotabilidad Cressi</t>
  </si>
  <si>
    <t>MA42</t>
  </si>
  <si>
    <t>MA43</t>
  </si>
  <si>
    <t>MA44</t>
  </si>
  <si>
    <t>Antena GPS para sónar de barrido lateral</t>
  </si>
  <si>
    <t>Depresor para sónar de barrido lateral</t>
  </si>
  <si>
    <t>MA45</t>
  </si>
  <si>
    <t>Hobo Pro v2</t>
  </si>
  <si>
    <t>Electrodo de remplazo para HOBO pH</t>
  </si>
  <si>
    <t>MA46</t>
  </si>
  <si>
    <t>Cable RS232 Conector</t>
  </si>
  <si>
    <t>En 2023 amortización 0</t>
  </si>
  <si>
    <t>AI21</t>
  </si>
  <si>
    <t>Software sonar módulo de profundidad DV5</t>
  </si>
  <si>
    <t>AI22</t>
  </si>
  <si>
    <t>Actualización software sonar DV4 a DV5</t>
  </si>
  <si>
    <t>AI23</t>
  </si>
  <si>
    <t>Licencia sonar DV5 PRO</t>
  </si>
  <si>
    <t>OI5</t>
  </si>
  <si>
    <t>Silla de oficina DAM</t>
  </si>
  <si>
    <t>E31</t>
  </si>
  <si>
    <t>Carta Garmin Bluechart G3 Vision</t>
  </si>
  <si>
    <t>E32</t>
  </si>
  <si>
    <t>Disco duro externo</t>
  </si>
  <si>
    <t>E33</t>
  </si>
  <si>
    <t>Ordenador portátil HP para sonda</t>
  </si>
  <si>
    <t>E34</t>
  </si>
  <si>
    <t>Monitor 27 pulgadas</t>
  </si>
  <si>
    <t>E35</t>
  </si>
  <si>
    <t>E36</t>
  </si>
  <si>
    <t>Teléfono móvil</t>
  </si>
  <si>
    <t>L19</t>
  </si>
  <si>
    <t>Contratos del estado</t>
  </si>
  <si>
    <t>INVENTARIO A 31/12/2022</t>
  </si>
  <si>
    <t>AMORT. EJERCICIO</t>
  </si>
  <si>
    <t>Altímetro con AHRS IMPACTSUBSEA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</si>
</sst>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8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/>
    <xf numFmtId="8" fontId="5" fillId="0" borderId="1" xfId="0" applyNumberFormat="1" applyFont="1" applyBorder="1"/>
    <xf numFmtId="0" fontId="4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8" fontId="6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8" fontId="3" fillId="2" borderId="1" xfId="0" applyNumberFormat="1" applyFont="1" applyFill="1" applyBorder="1"/>
    <xf numFmtId="14" fontId="4" fillId="0" borderId="1" xfId="1" applyNumberFormat="1" applyFont="1" applyBorder="1" applyAlignment="1">
      <alignment vertical="center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3" xfId="0" applyFont="1" applyBorder="1"/>
    <xf numFmtId="14" fontId="5" fillId="0" borderId="3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/>
    <xf numFmtId="8" fontId="3" fillId="0" borderId="1" xfId="0" applyNumberFormat="1" applyFont="1" applyBorder="1"/>
    <xf numFmtId="164" fontId="0" fillId="0" borderId="0" xfId="0" applyNumberFormat="1"/>
    <xf numFmtId="0" fontId="8" fillId="0" borderId="0" xfId="0" applyFont="1"/>
    <xf numFmtId="0" fontId="0" fillId="0" borderId="1" xfId="0" applyBorder="1"/>
    <xf numFmtId="0" fontId="2" fillId="0" borderId="1" xfId="0" applyFont="1" applyBorder="1"/>
    <xf numFmtId="8" fontId="0" fillId="0" borderId="1" xfId="0" applyNumberFormat="1" applyBorder="1"/>
    <xf numFmtId="0" fontId="3" fillId="0" borderId="1" xfId="0" applyFont="1" applyBorder="1" applyAlignment="1">
      <alignment horizontal="right"/>
    </xf>
    <xf numFmtId="0" fontId="9" fillId="0" borderId="0" xfId="0" applyFont="1"/>
    <xf numFmtId="0" fontId="4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8" fontId="6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/>
    <xf numFmtId="8" fontId="3" fillId="0" borderId="1" xfId="0" applyNumberFormat="1" applyFont="1" applyFill="1" applyBorder="1"/>
    <xf numFmtId="0" fontId="6" fillId="0" borderId="2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5" fillId="4" borderId="1" xfId="0" applyFont="1" applyFill="1" applyBorder="1"/>
    <xf numFmtId="0" fontId="3" fillId="3" borderId="1" xfId="0" applyFont="1" applyFill="1" applyBorder="1"/>
    <xf numFmtId="0" fontId="6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8" fontId="0" fillId="0" borderId="0" xfId="0" applyNumberFormat="1" applyBorder="1"/>
    <xf numFmtId="0" fontId="6" fillId="8" borderId="3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vertical="center"/>
    </xf>
    <xf numFmtId="0" fontId="6" fillId="9" borderId="3" xfId="0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CC00"/>
      <color rgb="FF66FF66"/>
      <color rgb="FF99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197"/>
  <sheetViews>
    <sheetView tabSelected="1" topLeftCell="B85" zoomScaleNormal="100" workbookViewId="0">
      <selection activeCell="B104" sqref="B104"/>
    </sheetView>
  </sheetViews>
  <sheetFormatPr baseColWidth="10" defaultColWidth="11.42578125" defaultRowHeight="15" x14ac:dyDescent="0.25"/>
  <cols>
    <col min="1" max="1" width="13.5703125" customWidth="1"/>
    <col min="2" max="2" width="55.42578125" customWidth="1"/>
    <col min="3" max="3" width="12.85546875" customWidth="1"/>
    <col min="4" max="4" width="22" customWidth="1"/>
    <col min="5" max="5" width="27" customWidth="1"/>
    <col min="6" max="6" width="30.7109375" customWidth="1"/>
    <col min="7" max="7" width="26.7109375" customWidth="1"/>
    <col min="8" max="8" width="26.5703125" customWidth="1"/>
    <col min="9" max="9" width="22.5703125" customWidth="1"/>
  </cols>
  <sheetData>
    <row r="1" spans="1:9" ht="18.75" x14ac:dyDescent="0.3">
      <c r="A1" s="24"/>
      <c r="B1" s="29" t="s">
        <v>357</v>
      </c>
      <c r="C1" s="29"/>
      <c r="D1" s="24"/>
      <c r="E1" s="24"/>
      <c r="F1" s="24"/>
      <c r="G1" s="24"/>
    </row>
    <row r="2" spans="1:9" ht="18.75" x14ac:dyDescent="0.3">
      <c r="A2" s="24"/>
      <c r="B2" s="24"/>
      <c r="C2" s="24"/>
      <c r="D2" s="24"/>
      <c r="E2" s="24"/>
      <c r="F2" s="24"/>
      <c r="G2" s="24"/>
    </row>
    <row r="3" spans="1:9" ht="18.75" x14ac:dyDescent="0.3">
      <c r="A3" s="2" t="s">
        <v>0</v>
      </c>
      <c r="B3" s="2"/>
      <c r="C3" s="3" t="s">
        <v>146</v>
      </c>
      <c r="D3" s="3" t="s">
        <v>145</v>
      </c>
      <c r="E3" s="3" t="s">
        <v>358</v>
      </c>
      <c r="F3" s="2" t="s">
        <v>148</v>
      </c>
      <c r="G3" s="2" t="s">
        <v>149</v>
      </c>
      <c r="H3" s="32" t="s">
        <v>307</v>
      </c>
      <c r="I3" s="31"/>
    </row>
    <row r="4" spans="1:9" ht="18.75" x14ac:dyDescent="0.3">
      <c r="A4" s="2"/>
      <c r="B4" s="42" t="s">
        <v>306</v>
      </c>
      <c r="C4" s="3"/>
      <c r="D4" s="3"/>
      <c r="E4" s="3"/>
      <c r="F4" s="2"/>
      <c r="G4" s="2"/>
      <c r="H4" s="25"/>
    </row>
    <row r="5" spans="1:9" ht="18.75" x14ac:dyDescent="0.3">
      <c r="A5" s="30" t="s">
        <v>1</v>
      </c>
      <c r="B5" s="4" t="s">
        <v>2</v>
      </c>
      <c r="C5" s="5">
        <v>39944</v>
      </c>
      <c r="D5" s="6">
        <v>385</v>
      </c>
      <c r="E5" s="6">
        <v>0</v>
      </c>
      <c r="F5" s="7">
        <v>385</v>
      </c>
      <c r="G5" s="8">
        <f>(D5-F5)</f>
        <v>0</v>
      </c>
      <c r="H5" s="33">
        <v>10</v>
      </c>
    </row>
    <row r="6" spans="1:9" ht="18.75" x14ac:dyDescent="0.3">
      <c r="A6" s="30" t="s">
        <v>3</v>
      </c>
      <c r="B6" s="4" t="s">
        <v>4</v>
      </c>
      <c r="C6" s="5">
        <v>39948</v>
      </c>
      <c r="D6" s="6">
        <v>803</v>
      </c>
      <c r="E6" s="6">
        <v>0</v>
      </c>
      <c r="F6" s="7">
        <v>803</v>
      </c>
      <c r="G6" s="8">
        <f t="shared" ref="G6:G34" si="0">(D6-F6)</f>
        <v>0</v>
      </c>
      <c r="H6" s="33">
        <v>10</v>
      </c>
    </row>
    <row r="7" spans="1:9" ht="18.75" x14ac:dyDescent="0.3">
      <c r="A7" s="30" t="s">
        <v>5</v>
      </c>
      <c r="B7" s="4" t="s">
        <v>6</v>
      </c>
      <c r="C7" s="5">
        <v>39993</v>
      </c>
      <c r="D7" s="6">
        <v>855</v>
      </c>
      <c r="E7" s="6">
        <v>0</v>
      </c>
      <c r="F7" s="7">
        <v>855</v>
      </c>
      <c r="G7" s="8">
        <f t="shared" si="0"/>
        <v>0</v>
      </c>
      <c r="H7" s="33">
        <v>10</v>
      </c>
    </row>
    <row r="8" spans="1:9" ht="18.75" x14ac:dyDescent="0.3">
      <c r="A8" s="30" t="s">
        <v>7</v>
      </c>
      <c r="B8" s="4" t="s">
        <v>8</v>
      </c>
      <c r="C8" s="5">
        <v>40086</v>
      </c>
      <c r="D8" s="6">
        <v>432</v>
      </c>
      <c r="E8" s="6">
        <v>0</v>
      </c>
      <c r="F8" s="7">
        <v>432</v>
      </c>
      <c r="G8" s="8">
        <f t="shared" si="0"/>
        <v>0</v>
      </c>
      <c r="H8" s="33">
        <v>10</v>
      </c>
    </row>
    <row r="9" spans="1:9" ht="18.75" x14ac:dyDescent="0.3">
      <c r="A9" s="30" t="s">
        <v>9</v>
      </c>
      <c r="B9" s="4" t="s">
        <v>10</v>
      </c>
      <c r="C9" s="5">
        <v>40350</v>
      </c>
      <c r="D9" s="6">
        <v>637.05999999999995</v>
      </c>
      <c r="E9" s="6">
        <v>0</v>
      </c>
      <c r="F9" s="7">
        <v>637.05999999999995</v>
      </c>
      <c r="G9" s="8">
        <f t="shared" si="0"/>
        <v>0</v>
      </c>
      <c r="H9" s="33">
        <v>10</v>
      </c>
    </row>
    <row r="10" spans="1:9" ht="18.75" x14ac:dyDescent="0.3">
      <c r="A10" s="30" t="s">
        <v>11</v>
      </c>
      <c r="B10" s="4" t="s">
        <v>12</v>
      </c>
      <c r="C10" s="5">
        <v>40368</v>
      </c>
      <c r="D10" s="6">
        <v>190</v>
      </c>
      <c r="E10" s="6">
        <v>0</v>
      </c>
      <c r="F10" s="7">
        <v>190</v>
      </c>
      <c r="G10" s="8">
        <f t="shared" si="0"/>
        <v>0</v>
      </c>
      <c r="H10" s="33">
        <v>10</v>
      </c>
    </row>
    <row r="11" spans="1:9" ht="18.75" x14ac:dyDescent="0.3">
      <c r="A11" s="30" t="s">
        <v>13</v>
      </c>
      <c r="B11" s="4" t="s">
        <v>14</v>
      </c>
      <c r="C11" s="5">
        <v>41556</v>
      </c>
      <c r="D11" s="6">
        <v>182</v>
      </c>
      <c r="E11" s="6">
        <f t="shared" ref="E11" si="1">(D11*0.1)</f>
        <v>18.2</v>
      </c>
      <c r="F11" s="7">
        <f>(E11*10)</f>
        <v>182</v>
      </c>
      <c r="G11" s="8">
        <f>(D11-F11)</f>
        <v>0</v>
      </c>
      <c r="H11" s="33">
        <v>10</v>
      </c>
      <c r="I11" t="s">
        <v>335</v>
      </c>
    </row>
    <row r="12" spans="1:9" ht="18.75" x14ac:dyDescent="0.3">
      <c r="A12" s="30" t="s">
        <v>15</v>
      </c>
      <c r="B12" s="4" t="s">
        <v>16</v>
      </c>
      <c r="C12" s="5">
        <v>42278</v>
      </c>
      <c r="D12" s="6">
        <v>519.86</v>
      </c>
      <c r="E12" s="6">
        <f>(D12*0.1)</f>
        <v>51.986000000000004</v>
      </c>
      <c r="F12" s="7">
        <f>(E12*8)</f>
        <v>415.88800000000003</v>
      </c>
      <c r="G12" s="8">
        <f t="shared" si="0"/>
        <v>103.97199999999998</v>
      </c>
      <c r="H12" s="33">
        <v>10</v>
      </c>
    </row>
    <row r="13" spans="1:9" ht="18.75" x14ac:dyDescent="0.3">
      <c r="A13" s="30" t="s">
        <v>17</v>
      </c>
      <c r="B13" s="4" t="s">
        <v>18</v>
      </c>
      <c r="C13" s="5">
        <v>42286</v>
      </c>
      <c r="D13" s="6">
        <v>239.56</v>
      </c>
      <c r="E13" s="6">
        <f>(D13*0.1)</f>
        <v>23.956000000000003</v>
      </c>
      <c r="F13" s="7">
        <f>(E13*8)</f>
        <v>191.64800000000002</v>
      </c>
      <c r="G13" s="8">
        <f t="shared" si="0"/>
        <v>47.911999999999978</v>
      </c>
      <c r="H13" s="33">
        <v>10</v>
      </c>
    </row>
    <row r="14" spans="1:9" ht="18.75" x14ac:dyDescent="0.3">
      <c r="A14" s="30" t="s">
        <v>19</v>
      </c>
      <c r="B14" s="4" t="s">
        <v>20</v>
      </c>
      <c r="C14" s="5">
        <v>42426</v>
      </c>
      <c r="D14" s="6">
        <v>900</v>
      </c>
      <c r="E14" s="6">
        <f t="shared" ref="E14:E57" si="2">(D14*0.1)</f>
        <v>90</v>
      </c>
      <c r="F14" s="7">
        <f t="shared" ref="F14:F20" si="3">(E14*7)</f>
        <v>630</v>
      </c>
      <c r="G14" s="8">
        <f t="shared" si="0"/>
        <v>270</v>
      </c>
      <c r="H14" s="33">
        <v>10</v>
      </c>
    </row>
    <row r="15" spans="1:9" ht="18.75" x14ac:dyDescent="0.3">
      <c r="A15" s="30" t="s">
        <v>21</v>
      </c>
      <c r="B15" s="4" t="s">
        <v>22</v>
      </c>
      <c r="C15" s="5">
        <v>42466</v>
      </c>
      <c r="D15" s="6">
        <v>81</v>
      </c>
      <c r="E15" s="6">
        <f t="shared" si="2"/>
        <v>8.1</v>
      </c>
      <c r="F15" s="7">
        <f t="shared" si="3"/>
        <v>56.699999999999996</v>
      </c>
      <c r="G15" s="8">
        <f t="shared" si="0"/>
        <v>24.300000000000004</v>
      </c>
      <c r="H15" s="33">
        <v>10</v>
      </c>
    </row>
    <row r="16" spans="1:9" ht="18.75" x14ac:dyDescent="0.3">
      <c r="A16" s="30" t="s">
        <v>23</v>
      </c>
      <c r="B16" s="4" t="s">
        <v>24</v>
      </c>
      <c r="C16" s="5">
        <v>42573</v>
      </c>
      <c r="D16" s="6">
        <v>80</v>
      </c>
      <c r="E16" s="6">
        <f t="shared" si="2"/>
        <v>8</v>
      </c>
      <c r="F16" s="7">
        <f t="shared" si="3"/>
        <v>56</v>
      </c>
      <c r="G16" s="8">
        <f t="shared" si="0"/>
        <v>24</v>
      </c>
      <c r="H16" s="33">
        <v>10</v>
      </c>
    </row>
    <row r="17" spans="1:10" ht="18.75" x14ac:dyDescent="0.3">
      <c r="A17" s="30" t="s">
        <v>25</v>
      </c>
      <c r="B17" s="4" t="s">
        <v>26</v>
      </c>
      <c r="C17" s="5">
        <v>42634</v>
      </c>
      <c r="D17" s="6">
        <v>183.5</v>
      </c>
      <c r="E17" s="6">
        <f t="shared" si="2"/>
        <v>18.350000000000001</v>
      </c>
      <c r="F17" s="7">
        <f t="shared" si="3"/>
        <v>128.45000000000002</v>
      </c>
      <c r="G17" s="8">
        <f t="shared" si="0"/>
        <v>55.049999999999983</v>
      </c>
      <c r="H17" s="33">
        <v>10</v>
      </c>
    </row>
    <row r="18" spans="1:10" ht="18.75" x14ac:dyDescent="0.3">
      <c r="A18" s="30" t="s">
        <v>27</v>
      </c>
      <c r="B18" s="4" t="s">
        <v>24</v>
      </c>
      <c r="C18" s="5">
        <v>42656</v>
      </c>
      <c r="D18" s="6">
        <v>70</v>
      </c>
      <c r="E18" s="6">
        <f t="shared" si="2"/>
        <v>7</v>
      </c>
      <c r="F18" s="7">
        <f t="shared" si="3"/>
        <v>49</v>
      </c>
      <c r="G18" s="8">
        <f t="shared" si="0"/>
        <v>21</v>
      </c>
      <c r="H18" s="33">
        <v>10</v>
      </c>
    </row>
    <row r="19" spans="1:10" ht="18.75" x14ac:dyDescent="0.3">
      <c r="A19" s="30" t="s">
        <v>28</v>
      </c>
      <c r="B19" s="4" t="s">
        <v>29</v>
      </c>
      <c r="C19" s="5">
        <v>42656</v>
      </c>
      <c r="D19" s="6">
        <v>70</v>
      </c>
      <c r="E19" s="6">
        <f t="shared" si="2"/>
        <v>7</v>
      </c>
      <c r="F19" s="7">
        <f t="shared" si="3"/>
        <v>49</v>
      </c>
      <c r="G19" s="8">
        <f t="shared" si="0"/>
        <v>21</v>
      </c>
      <c r="H19" s="33">
        <v>10</v>
      </c>
    </row>
    <row r="20" spans="1:10" ht="18.75" x14ac:dyDescent="0.3">
      <c r="A20" s="30" t="s">
        <v>30</v>
      </c>
      <c r="B20" s="4" t="s">
        <v>31</v>
      </c>
      <c r="C20" s="5">
        <v>42656</v>
      </c>
      <c r="D20" s="6">
        <v>48</v>
      </c>
      <c r="E20" s="6">
        <f t="shared" si="2"/>
        <v>4.8000000000000007</v>
      </c>
      <c r="F20" s="7">
        <f t="shared" si="3"/>
        <v>33.600000000000009</v>
      </c>
      <c r="G20" s="8">
        <f t="shared" si="0"/>
        <v>14.399999999999991</v>
      </c>
      <c r="H20" s="33">
        <v>10</v>
      </c>
    </row>
    <row r="21" spans="1:10" ht="18.75" x14ac:dyDescent="0.3">
      <c r="A21" s="30" t="s">
        <v>32</v>
      </c>
      <c r="B21" s="4" t="s">
        <v>33</v>
      </c>
      <c r="C21" s="5">
        <v>40346</v>
      </c>
      <c r="D21" s="6">
        <v>38</v>
      </c>
      <c r="E21" s="6">
        <v>0</v>
      </c>
      <c r="F21" s="7">
        <v>38</v>
      </c>
      <c r="G21" s="8">
        <f t="shared" si="0"/>
        <v>0</v>
      </c>
      <c r="H21" s="33">
        <v>10</v>
      </c>
    </row>
    <row r="22" spans="1:10" ht="18.75" x14ac:dyDescent="0.3">
      <c r="A22" s="30" t="s">
        <v>34</v>
      </c>
      <c r="B22" s="4" t="s">
        <v>8</v>
      </c>
      <c r="C22" s="5">
        <v>42910</v>
      </c>
      <c r="D22" s="6">
        <v>447</v>
      </c>
      <c r="E22" s="6">
        <f t="shared" si="2"/>
        <v>44.7</v>
      </c>
      <c r="F22" s="7">
        <f t="shared" ref="F22:F28" si="4">(E22*6)</f>
        <v>268.20000000000005</v>
      </c>
      <c r="G22" s="8">
        <f t="shared" si="0"/>
        <v>178.79999999999995</v>
      </c>
      <c r="H22" s="33">
        <v>10</v>
      </c>
    </row>
    <row r="23" spans="1:10" ht="18.75" x14ac:dyDescent="0.3">
      <c r="A23" s="30" t="s">
        <v>35</v>
      </c>
      <c r="B23" s="4" t="s">
        <v>36</v>
      </c>
      <c r="C23" s="5">
        <v>42921</v>
      </c>
      <c r="D23" s="6">
        <v>412</v>
      </c>
      <c r="E23" s="6">
        <f t="shared" si="2"/>
        <v>41.2</v>
      </c>
      <c r="F23" s="7">
        <f t="shared" si="4"/>
        <v>247.20000000000002</v>
      </c>
      <c r="G23" s="8">
        <f t="shared" si="0"/>
        <v>164.79999999999998</v>
      </c>
      <c r="H23" s="33">
        <v>10</v>
      </c>
    </row>
    <row r="24" spans="1:10" ht="18.75" x14ac:dyDescent="0.3">
      <c r="A24" s="30" t="s">
        <v>37</v>
      </c>
      <c r="B24" s="4" t="s">
        <v>38</v>
      </c>
      <c r="C24" s="5">
        <v>42921</v>
      </c>
      <c r="D24" s="6">
        <v>99.4</v>
      </c>
      <c r="E24" s="6">
        <f t="shared" si="2"/>
        <v>9.9400000000000013</v>
      </c>
      <c r="F24" s="7">
        <f t="shared" si="4"/>
        <v>59.640000000000008</v>
      </c>
      <c r="G24" s="8">
        <f t="shared" si="0"/>
        <v>39.76</v>
      </c>
      <c r="H24" s="33">
        <v>10</v>
      </c>
    </row>
    <row r="25" spans="1:10" ht="18.75" x14ac:dyDescent="0.3">
      <c r="A25" s="30" t="s">
        <v>39</v>
      </c>
      <c r="B25" s="4" t="s">
        <v>40</v>
      </c>
      <c r="C25" s="5">
        <v>42982</v>
      </c>
      <c r="D25" s="6">
        <v>232.5</v>
      </c>
      <c r="E25" s="6">
        <f t="shared" si="2"/>
        <v>23.25</v>
      </c>
      <c r="F25" s="7">
        <f t="shared" si="4"/>
        <v>139.5</v>
      </c>
      <c r="G25" s="8">
        <f t="shared" si="0"/>
        <v>93</v>
      </c>
      <c r="H25" s="33">
        <v>10</v>
      </c>
    </row>
    <row r="26" spans="1:10" ht="18.75" x14ac:dyDescent="0.3">
      <c r="A26" s="30" t="s">
        <v>41</v>
      </c>
      <c r="B26" s="4" t="s">
        <v>42</v>
      </c>
      <c r="C26" s="5">
        <v>43012</v>
      </c>
      <c r="D26" s="6">
        <v>50</v>
      </c>
      <c r="E26" s="6">
        <f t="shared" si="2"/>
        <v>5</v>
      </c>
      <c r="F26" s="7">
        <f t="shared" si="4"/>
        <v>30</v>
      </c>
      <c r="G26" s="8">
        <f t="shared" si="0"/>
        <v>20</v>
      </c>
      <c r="H26" s="33">
        <v>10</v>
      </c>
    </row>
    <row r="27" spans="1:10" ht="18.75" x14ac:dyDescent="0.3">
      <c r="A27" s="30" t="s">
        <v>43</v>
      </c>
      <c r="B27" s="4" t="s">
        <v>44</v>
      </c>
      <c r="C27" s="5">
        <v>43013</v>
      </c>
      <c r="D27" s="6">
        <v>440.69</v>
      </c>
      <c r="E27" s="6">
        <f t="shared" si="2"/>
        <v>44.069000000000003</v>
      </c>
      <c r="F27" s="7">
        <f t="shared" si="4"/>
        <v>264.41399999999999</v>
      </c>
      <c r="G27" s="8">
        <f t="shared" si="0"/>
        <v>176.27600000000001</v>
      </c>
      <c r="H27" s="33">
        <v>10</v>
      </c>
    </row>
    <row r="28" spans="1:10" ht="18.75" x14ac:dyDescent="0.3">
      <c r="A28" s="30" t="s">
        <v>45</v>
      </c>
      <c r="B28" s="4" t="s">
        <v>46</v>
      </c>
      <c r="C28" s="5">
        <v>43013</v>
      </c>
      <c r="D28" s="6">
        <v>159.26</v>
      </c>
      <c r="E28" s="6">
        <f t="shared" si="2"/>
        <v>15.926</v>
      </c>
      <c r="F28" s="7">
        <f t="shared" si="4"/>
        <v>95.555999999999997</v>
      </c>
      <c r="G28" s="8">
        <f t="shared" si="0"/>
        <v>63.703999999999994</v>
      </c>
      <c r="H28" s="33">
        <v>10</v>
      </c>
    </row>
    <row r="29" spans="1:10" ht="18.75" x14ac:dyDescent="0.3">
      <c r="A29" s="30" t="s">
        <v>47</v>
      </c>
      <c r="B29" s="4" t="s">
        <v>48</v>
      </c>
      <c r="C29" s="5">
        <v>43157</v>
      </c>
      <c r="D29" s="6">
        <v>826.08</v>
      </c>
      <c r="E29" s="6">
        <f t="shared" si="2"/>
        <v>82.608000000000004</v>
      </c>
      <c r="F29" s="7">
        <f>(E29*5)</f>
        <v>413.04</v>
      </c>
      <c r="G29" s="8">
        <f t="shared" si="0"/>
        <v>413.04</v>
      </c>
      <c r="H29" s="33">
        <v>10</v>
      </c>
    </row>
    <row r="30" spans="1:10" ht="18.75" x14ac:dyDescent="0.3">
      <c r="A30" s="30" t="s">
        <v>49</v>
      </c>
      <c r="B30" s="4" t="s">
        <v>50</v>
      </c>
      <c r="C30" s="5">
        <v>43214</v>
      </c>
      <c r="D30" s="6">
        <v>491</v>
      </c>
      <c r="E30" s="6">
        <f t="shared" si="2"/>
        <v>49.1</v>
      </c>
      <c r="F30" s="7">
        <f>(E30*5)</f>
        <v>245.5</v>
      </c>
      <c r="G30" s="8">
        <f t="shared" si="0"/>
        <v>245.5</v>
      </c>
      <c r="H30" s="33">
        <v>10</v>
      </c>
    </row>
    <row r="31" spans="1:10" ht="18.75" x14ac:dyDescent="0.3">
      <c r="A31" s="30" t="s">
        <v>51</v>
      </c>
      <c r="B31" s="4" t="s">
        <v>52</v>
      </c>
      <c r="C31" s="5">
        <v>43368</v>
      </c>
      <c r="D31" s="6">
        <v>57.83</v>
      </c>
      <c r="E31" s="6">
        <f t="shared" si="2"/>
        <v>5.7830000000000004</v>
      </c>
      <c r="F31" s="7">
        <f>(E31*5)</f>
        <v>28.915000000000003</v>
      </c>
      <c r="G31" s="8">
        <f t="shared" si="0"/>
        <v>28.914999999999996</v>
      </c>
      <c r="H31" s="33">
        <v>10</v>
      </c>
      <c r="J31" s="1"/>
    </row>
    <row r="32" spans="1:10" ht="18.75" x14ac:dyDescent="0.3">
      <c r="A32" s="30" t="s">
        <v>150</v>
      </c>
      <c r="B32" s="9" t="s">
        <v>151</v>
      </c>
      <c r="C32" s="5">
        <v>44025</v>
      </c>
      <c r="D32" s="6">
        <v>770.26</v>
      </c>
      <c r="E32" s="6">
        <f t="shared" si="2"/>
        <v>77.02600000000001</v>
      </c>
      <c r="F32" s="7">
        <f>(E32*3)</f>
        <v>231.07800000000003</v>
      </c>
      <c r="G32" s="8">
        <f t="shared" si="0"/>
        <v>539.18200000000002</v>
      </c>
      <c r="H32" s="33">
        <v>10</v>
      </c>
      <c r="J32" s="1"/>
    </row>
    <row r="33" spans="1:10" ht="18.75" x14ac:dyDescent="0.3">
      <c r="A33" s="30" t="s">
        <v>152</v>
      </c>
      <c r="B33" s="9" t="s">
        <v>153</v>
      </c>
      <c r="C33" s="5">
        <v>44025</v>
      </c>
      <c r="D33" s="6">
        <v>27.64</v>
      </c>
      <c r="E33" s="6">
        <f t="shared" si="2"/>
        <v>2.7640000000000002</v>
      </c>
      <c r="F33" s="7">
        <f>(E33*3)</f>
        <v>8.2920000000000016</v>
      </c>
      <c r="G33" s="8">
        <f t="shared" si="0"/>
        <v>19.347999999999999</v>
      </c>
      <c r="H33" s="33">
        <v>10</v>
      </c>
      <c r="J33" s="1"/>
    </row>
    <row r="34" spans="1:10" ht="18.75" x14ac:dyDescent="0.3">
      <c r="A34" s="30" t="s">
        <v>204</v>
      </c>
      <c r="B34" s="9" t="s">
        <v>205</v>
      </c>
      <c r="C34" s="5">
        <v>44063</v>
      </c>
      <c r="D34" s="6">
        <v>124.79</v>
      </c>
      <c r="E34" s="6">
        <f t="shared" si="2"/>
        <v>12.479000000000001</v>
      </c>
      <c r="F34" s="7">
        <f>(E34*3)</f>
        <v>37.437000000000005</v>
      </c>
      <c r="G34" s="8">
        <f t="shared" si="0"/>
        <v>87.353000000000009</v>
      </c>
      <c r="H34" s="33">
        <v>10</v>
      </c>
      <c r="J34" s="1"/>
    </row>
    <row r="35" spans="1:10" ht="18.75" x14ac:dyDescent="0.3">
      <c r="A35" s="30" t="s">
        <v>206</v>
      </c>
      <c r="B35" s="9" t="s">
        <v>207</v>
      </c>
      <c r="C35" s="5">
        <v>44096</v>
      </c>
      <c r="D35" s="6">
        <v>73.98</v>
      </c>
      <c r="E35" s="6">
        <f t="shared" si="2"/>
        <v>7.3980000000000006</v>
      </c>
      <c r="F35" s="7">
        <f>(E35*3)</f>
        <v>22.194000000000003</v>
      </c>
      <c r="G35" s="8">
        <f t="shared" ref="G35:G39" si="5">(D35-F35)</f>
        <v>51.786000000000001</v>
      </c>
      <c r="H35" s="33">
        <v>10</v>
      </c>
      <c r="J35" s="1"/>
    </row>
    <row r="36" spans="1:10" ht="18.75" x14ac:dyDescent="0.3">
      <c r="A36" s="30" t="s">
        <v>208</v>
      </c>
      <c r="B36" s="9" t="s">
        <v>209</v>
      </c>
      <c r="C36" s="5">
        <v>44096</v>
      </c>
      <c r="D36" s="6">
        <v>68.09</v>
      </c>
      <c r="E36" s="6">
        <f t="shared" si="2"/>
        <v>6.8090000000000011</v>
      </c>
      <c r="F36" s="7">
        <f>(E36*3)</f>
        <v>20.427000000000003</v>
      </c>
      <c r="G36" s="8">
        <f t="shared" si="5"/>
        <v>47.662999999999997</v>
      </c>
      <c r="H36" s="33">
        <v>10</v>
      </c>
      <c r="J36" s="1"/>
    </row>
    <row r="37" spans="1:10" ht="18.75" x14ac:dyDescent="0.3">
      <c r="A37" s="30" t="s">
        <v>220</v>
      </c>
      <c r="B37" s="9" t="s">
        <v>221</v>
      </c>
      <c r="C37" s="5">
        <v>44326</v>
      </c>
      <c r="D37" s="6">
        <v>117.27</v>
      </c>
      <c r="E37" s="6">
        <f t="shared" si="2"/>
        <v>11.727</v>
      </c>
      <c r="F37" s="7">
        <f t="shared" ref="F37:F53" si="6">(E37*2)</f>
        <v>23.454000000000001</v>
      </c>
      <c r="G37" s="8">
        <f t="shared" si="5"/>
        <v>93.816000000000003</v>
      </c>
      <c r="H37" s="33">
        <v>10</v>
      </c>
      <c r="J37" s="1"/>
    </row>
    <row r="38" spans="1:10" ht="18.75" x14ac:dyDescent="0.3">
      <c r="A38" s="30" t="s">
        <v>222</v>
      </c>
      <c r="B38" s="9" t="s">
        <v>223</v>
      </c>
      <c r="C38" s="5">
        <v>44326</v>
      </c>
      <c r="D38" s="6">
        <v>38.83</v>
      </c>
      <c r="E38" s="6">
        <f t="shared" si="2"/>
        <v>3.883</v>
      </c>
      <c r="F38" s="7">
        <f t="shared" si="6"/>
        <v>7.766</v>
      </c>
      <c r="G38" s="8">
        <f t="shared" si="5"/>
        <v>31.064</v>
      </c>
      <c r="H38" s="33">
        <v>10</v>
      </c>
      <c r="J38" s="1"/>
    </row>
    <row r="39" spans="1:10" ht="18.75" x14ac:dyDescent="0.3">
      <c r="A39" s="30" t="s">
        <v>224</v>
      </c>
      <c r="B39" s="9" t="s">
        <v>225</v>
      </c>
      <c r="C39" s="5">
        <v>44326</v>
      </c>
      <c r="D39" s="6">
        <v>429.75</v>
      </c>
      <c r="E39" s="6">
        <f t="shared" si="2"/>
        <v>42.975000000000001</v>
      </c>
      <c r="F39" s="7">
        <f t="shared" si="6"/>
        <v>85.95</v>
      </c>
      <c r="G39" s="8">
        <f t="shared" si="5"/>
        <v>343.8</v>
      </c>
      <c r="H39" s="33">
        <v>10</v>
      </c>
      <c r="J39" s="1"/>
    </row>
    <row r="40" spans="1:10" ht="18.75" x14ac:dyDescent="0.3">
      <c r="A40" s="30" t="s">
        <v>226</v>
      </c>
      <c r="B40" s="9" t="s">
        <v>227</v>
      </c>
      <c r="C40" s="5">
        <v>44326</v>
      </c>
      <c r="D40" s="6">
        <v>41.28</v>
      </c>
      <c r="E40" s="6">
        <f t="shared" si="2"/>
        <v>4.1280000000000001</v>
      </c>
      <c r="F40" s="7">
        <f t="shared" si="6"/>
        <v>8.2560000000000002</v>
      </c>
      <c r="G40" s="8">
        <f t="shared" ref="G40:G55" si="7">(D40-F40)</f>
        <v>33.024000000000001</v>
      </c>
      <c r="H40" s="33">
        <v>10</v>
      </c>
      <c r="J40" s="1"/>
    </row>
    <row r="41" spans="1:10" ht="18.75" x14ac:dyDescent="0.3">
      <c r="A41" s="30" t="s">
        <v>228</v>
      </c>
      <c r="B41" s="9" t="s">
        <v>221</v>
      </c>
      <c r="C41" s="5">
        <v>44326</v>
      </c>
      <c r="D41" s="6">
        <v>117.27</v>
      </c>
      <c r="E41" s="6">
        <f t="shared" si="2"/>
        <v>11.727</v>
      </c>
      <c r="F41" s="7">
        <f t="shared" si="6"/>
        <v>23.454000000000001</v>
      </c>
      <c r="G41" s="8">
        <f t="shared" si="7"/>
        <v>93.816000000000003</v>
      </c>
      <c r="H41" s="33">
        <v>10</v>
      </c>
      <c r="J41" s="1"/>
    </row>
    <row r="42" spans="1:10" ht="18.75" x14ac:dyDescent="0.3">
      <c r="A42" s="30" t="s">
        <v>229</v>
      </c>
      <c r="B42" s="9" t="s">
        <v>230</v>
      </c>
      <c r="C42" s="5">
        <v>44327</v>
      </c>
      <c r="D42" s="6">
        <v>528.92999999999995</v>
      </c>
      <c r="E42" s="6">
        <f t="shared" si="2"/>
        <v>52.893000000000001</v>
      </c>
      <c r="F42" s="7">
        <f t="shared" si="6"/>
        <v>105.786</v>
      </c>
      <c r="G42" s="8">
        <f t="shared" si="7"/>
        <v>423.14399999999995</v>
      </c>
      <c r="H42" s="33">
        <v>10</v>
      </c>
      <c r="J42" s="1"/>
    </row>
    <row r="43" spans="1:10" ht="18.75" x14ac:dyDescent="0.3">
      <c r="A43" s="30" t="s">
        <v>231</v>
      </c>
      <c r="B43" s="9" t="s">
        <v>232</v>
      </c>
      <c r="C43" s="5">
        <v>44327</v>
      </c>
      <c r="D43" s="6">
        <v>151.41</v>
      </c>
      <c r="E43" s="6">
        <f t="shared" si="2"/>
        <v>15.141</v>
      </c>
      <c r="F43" s="7">
        <f t="shared" si="6"/>
        <v>30.282</v>
      </c>
      <c r="G43" s="8">
        <f t="shared" si="7"/>
        <v>121.128</v>
      </c>
      <c r="H43" s="33">
        <v>10</v>
      </c>
      <c r="J43" s="1"/>
    </row>
    <row r="44" spans="1:10" ht="18.75" x14ac:dyDescent="0.3">
      <c r="A44" s="30" t="s">
        <v>233</v>
      </c>
      <c r="B44" s="9" t="s">
        <v>234</v>
      </c>
      <c r="C44" s="5">
        <v>44330</v>
      </c>
      <c r="D44" s="6">
        <v>22.11</v>
      </c>
      <c r="E44" s="6">
        <f t="shared" si="2"/>
        <v>2.2109999999999999</v>
      </c>
      <c r="F44" s="7">
        <f t="shared" si="6"/>
        <v>4.4219999999999997</v>
      </c>
      <c r="G44" s="8">
        <f t="shared" si="7"/>
        <v>17.687999999999999</v>
      </c>
      <c r="H44" s="33">
        <v>10</v>
      </c>
      <c r="J44" s="1"/>
    </row>
    <row r="45" spans="1:10" ht="18.75" x14ac:dyDescent="0.3">
      <c r="A45" s="30" t="s">
        <v>235</v>
      </c>
      <c r="B45" s="9" t="s">
        <v>236</v>
      </c>
      <c r="C45" s="5">
        <v>44334</v>
      </c>
      <c r="D45" s="6">
        <v>247.11</v>
      </c>
      <c r="E45" s="6">
        <f t="shared" si="2"/>
        <v>24.711000000000002</v>
      </c>
      <c r="F45" s="7">
        <f t="shared" si="6"/>
        <v>49.422000000000004</v>
      </c>
      <c r="G45" s="8">
        <f t="shared" si="7"/>
        <v>197.68800000000002</v>
      </c>
      <c r="H45" s="33">
        <v>10</v>
      </c>
      <c r="J45" s="1"/>
    </row>
    <row r="46" spans="1:10" ht="18.75" x14ac:dyDescent="0.3">
      <c r="A46" s="30" t="s">
        <v>237</v>
      </c>
      <c r="B46" s="9" t="s">
        <v>238</v>
      </c>
      <c r="C46" s="5">
        <v>44341</v>
      </c>
      <c r="D46" s="6">
        <v>43.57</v>
      </c>
      <c r="E46" s="6">
        <f t="shared" si="2"/>
        <v>4.3570000000000002</v>
      </c>
      <c r="F46" s="7">
        <f t="shared" si="6"/>
        <v>8.7140000000000004</v>
      </c>
      <c r="G46" s="8">
        <f t="shared" si="7"/>
        <v>34.856000000000002</v>
      </c>
      <c r="H46" s="33">
        <v>10</v>
      </c>
      <c r="J46" s="1"/>
    </row>
    <row r="47" spans="1:10" ht="18.75" x14ac:dyDescent="0.3">
      <c r="A47" s="30" t="s">
        <v>239</v>
      </c>
      <c r="B47" s="9" t="s">
        <v>240</v>
      </c>
      <c r="C47" s="5">
        <v>44341</v>
      </c>
      <c r="D47" s="6">
        <v>69.58</v>
      </c>
      <c r="E47" s="6">
        <f t="shared" si="2"/>
        <v>6.9580000000000002</v>
      </c>
      <c r="F47" s="7">
        <f t="shared" si="6"/>
        <v>13.916</v>
      </c>
      <c r="G47" s="8">
        <f t="shared" si="7"/>
        <v>55.664000000000001</v>
      </c>
      <c r="H47" s="33">
        <v>10</v>
      </c>
      <c r="J47" s="1"/>
    </row>
    <row r="48" spans="1:10" ht="18.75" x14ac:dyDescent="0.3">
      <c r="A48" s="30" t="s">
        <v>241</v>
      </c>
      <c r="B48" s="9" t="s">
        <v>242</v>
      </c>
      <c r="C48" s="5">
        <v>44341</v>
      </c>
      <c r="D48" s="6">
        <v>56.2</v>
      </c>
      <c r="E48" s="6">
        <f t="shared" si="2"/>
        <v>5.620000000000001</v>
      </c>
      <c r="F48" s="7">
        <f t="shared" si="6"/>
        <v>11.240000000000002</v>
      </c>
      <c r="G48" s="8">
        <f t="shared" si="7"/>
        <v>44.96</v>
      </c>
      <c r="H48" s="33">
        <v>10</v>
      </c>
      <c r="J48" s="1"/>
    </row>
    <row r="49" spans="1:10" ht="18.75" x14ac:dyDescent="0.3">
      <c r="A49" s="30" t="s">
        <v>243</v>
      </c>
      <c r="B49" s="9" t="s">
        <v>244</v>
      </c>
      <c r="C49" s="5">
        <v>44341</v>
      </c>
      <c r="D49" s="6">
        <v>119.42</v>
      </c>
      <c r="E49" s="6">
        <f t="shared" si="2"/>
        <v>11.942</v>
      </c>
      <c r="F49" s="7">
        <f t="shared" si="6"/>
        <v>23.884</v>
      </c>
      <c r="G49" s="8">
        <f t="shared" si="7"/>
        <v>95.536000000000001</v>
      </c>
      <c r="H49" s="33">
        <v>10</v>
      </c>
      <c r="J49" s="1"/>
    </row>
    <row r="50" spans="1:10" ht="18.75" x14ac:dyDescent="0.3">
      <c r="A50" s="30" t="s">
        <v>245</v>
      </c>
      <c r="B50" s="9" t="s">
        <v>246</v>
      </c>
      <c r="C50" s="5">
        <v>44341</v>
      </c>
      <c r="D50" s="6">
        <v>66.569999999999993</v>
      </c>
      <c r="E50" s="6">
        <f t="shared" si="2"/>
        <v>6.657</v>
      </c>
      <c r="F50" s="7">
        <f t="shared" si="6"/>
        <v>13.314</v>
      </c>
      <c r="G50" s="8">
        <f t="shared" si="7"/>
        <v>53.255999999999993</v>
      </c>
      <c r="H50" s="33">
        <v>10</v>
      </c>
      <c r="J50" s="1"/>
    </row>
    <row r="51" spans="1:10" ht="18.75" x14ac:dyDescent="0.3">
      <c r="A51" s="30" t="s">
        <v>247</v>
      </c>
      <c r="B51" s="9" t="s">
        <v>242</v>
      </c>
      <c r="C51" s="5">
        <v>44341</v>
      </c>
      <c r="D51" s="6">
        <v>24.3</v>
      </c>
      <c r="E51" s="6">
        <f t="shared" si="2"/>
        <v>2.4300000000000002</v>
      </c>
      <c r="F51" s="7">
        <f t="shared" si="6"/>
        <v>4.8600000000000003</v>
      </c>
      <c r="G51" s="8">
        <f t="shared" si="7"/>
        <v>19.440000000000001</v>
      </c>
      <c r="H51" s="33">
        <v>10</v>
      </c>
      <c r="J51" s="1"/>
    </row>
    <row r="52" spans="1:10" ht="18.75" x14ac:dyDescent="0.3">
      <c r="A52" s="30" t="s">
        <v>248</v>
      </c>
      <c r="B52" s="9" t="s">
        <v>249</v>
      </c>
      <c r="C52" s="5">
        <v>44356</v>
      </c>
      <c r="D52" s="6">
        <v>13.64</v>
      </c>
      <c r="E52" s="6">
        <f t="shared" si="2"/>
        <v>1.3640000000000001</v>
      </c>
      <c r="F52" s="7">
        <f t="shared" si="6"/>
        <v>2.7280000000000002</v>
      </c>
      <c r="G52" s="8">
        <f t="shared" si="7"/>
        <v>10.912000000000001</v>
      </c>
      <c r="H52" s="33">
        <v>10</v>
      </c>
      <c r="J52" s="1"/>
    </row>
    <row r="53" spans="1:10" ht="18.75" x14ac:dyDescent="0.3">
      <c r="A53" s="30" t="s">
        <v>292</v>
      </c>
      <c r="B53" s="4" t="s">
        <v>293</v>
      </c>
      <c r="C53" s="5">
        <v>44466</v>
      </c>
      <c r="D53" s="6">
        <v>24.79</v>
      </c>
      <c r="E53" s="6">
        <f t="shared" si="2"/>
        <v>2.4790000000000001</v>
      </c>
      <c r="F53" s="7">
        <f t="shared" si="6"/>
        <v>4.9580000000000002</v>
      </c>
      <c r="G53" s="8">
        <f t="shared" si="7"/>
        <v>19.832000000000001</v>
      </c>
      <c r="H53" s="33">
        <v>10</v>
      </c>
      <c r="J53" s="1"/>
    </row>
    <row r="54" spans="1:10" ht="18.75" x14ac:dyDescent="0.3">
      <c r="A54" s="30" t="s">
        <v>317</v>
      </c>
      <c r="B54" s="4" t="s">
        <v>318</v>
      </c>
      <c r="C54" s="5">
        <v>44682</v>
      </c>
      <c r="D54" s="6">
        <v>58.93</v>
      </c>
      <c r="E54" s="6">
        <f t="shared" si="2"/>
        <v>5.8930000000000007</v>
      </c>
      <c r="F54" s="7">
        <f>(E54*1)</f>
        <v>5.8930000000000007</v>
      </c>
      <c r="G54" s="8">
        <f t="shared" si="7"/>
        <v>53.036999999999999</v>
      </c>
      <c r="H54" s="33">
        <v>10</v>
      </c>
      <c r="J54" s="1"/>
    </row>
    <row r="55" spans="1:10" ht="18.75" x14ac:dyDescent="0.3">
      <c r="A55" s="30" t="s">
        <v>319</v>
      </c>
      <c r="B55" s="4" t="s">
        <v>320</v>
      </c>
      <c r="C55" s="5">
        <v>44682</v>
      </c>
      <c r="D55" s="6">
        <v>395.87</v>
      </c>
      <c r="E55" s="6">
        <f t="shared" si="2"/>
        <v>39.587000000000003</v>
      </c>
      <c r="F55" s="7">
        <f>(E55*1)</f>
        <v>39.587000000000003</v>
      </c>
      <c r="G55" s="8">
        <f t="shared" si="7"/>
        <v>356.28300000000002</v>
      </c>
      <c r="H55" s="33">
        <v>10</v>
      </c>
      <c r="J55" s="1"/>
    </row>
    <row r="56" spans="1:10" ht="18.75" x14ac:dyDescent="0.3">
      <c r="A56" s="30" t="s">
        <v>321</v>
      </c>
      <c r="B56" s="4" t="s">
        <v>322</v>
      </c>
      <c r="C56" s="5">
        <v>44682</v>
      </c>
      <c r="D56" s="6">
        <v>168.6</v>
      </c>
      <c r="E56" s="6">
        <f t="shared" si="2"/>
        <v>16.86</v>
      </c>
      <c r="F56" s="7">
        <f>(E56*1)</f>
        <v>16.86</v>
      </c>
      <c r="G56" s="8">
        <f t="shared" ref="G56" si="8">(D56-F56)</f>
        <v>151.74</v>
      </c>
      <c r="H56" s="33">
        <v>10</v>
      </c>
      <c r="J56" s="1"/>
    </row>
    <row r="57" spans="1:10" ht="18.75" x14ac:dyDescent="0.3">
      <c r="A57" s="30" t="s">
        <v>323</v>
      </c>
      <c r="B57" s="4" t="s">
        <v>324</v>
      </c>
      <c r="C57" s="5">
        <v>44682</v>
      </c>
      <c r="D57" s="6">
        <v>271.89999999999998</v>
      </c>
      <c r="E57" s="6">
        <f t="shared" si="2"/>
        <v>27.189999999999998</v>
      </c>
      <c r="F57" s="7">
        <f>(E57*1)</f>
        <v>27.189999999999998</v>
      </c>
      <c r="G57" s="8">
        <f t="shared" ref="G57" si="9">(D57-F57)</f>
        <v>244.70999999999998</v>
      </c>
      <c r="H57" s="33">
        <v>10</v>
      </c>
      <c r="J57" s="1"/>
    </row>
    <row r="58" spans="1:10" ht="18.75" x14ac:dyDescent="0.3">
      <c r="A58" s="60" t="s">
        <v>309</v>
      </c>
      <c r="B58" s="60"/>
      <c r="C58" s="10"/>
      <c r="D58" s="11">
        <f>SUM(D5:D57)</f>
        <v>13001.830000000004</v>
      </c>
      <c r="E58" s="11">
        <f>SUM(E5:E57)</f>
        <v>966.17700000000013</v>
      </c>
      <c r="F58" s="12">
        <f>SUM(F5:F57)</f>
        <v>7755.6749999999975</v>
      </c>
      <c r="G58" s="13">
        <f>SUM(G5:G57)</f>
        <v>5246.1549999999997</v>
      </c>
      <c r="H58" s="25"/>
      <c r="I58" s="1" t="b">
        <f>EXACT(ROUND(G58,2),ROUND(D58-F58,2))</f>
        <v>1</v>
      </c>
      <c r="J58" s="1"/>
    </row>
    <row r="59" spans="1:10" ht="18.75" x14ac:dyDescent="0.3">
      <c r="A59" s="34"/>
      <c r="B59" s="45" t="s">
        <v>308</v>
      </c>
      <c r="C59" s="34"/>
      <c r="D59" s="35"/>
      <c r="E59" s="35"/>
      <c r="F59" s="36"/>
      <c r="G59" s="37"/>
      <c r="H59" s="25"/>
      <c r="I59" s="1"/>
    </row>
    <row r="60" spans="1:10" ht="18.75" x14ac:dyDescent="0.3">
      <c r="A60" s="39" t="s">
        <v>53</v>
      </c>
      <c r="B60" s="4" t="s">
        <v>54</v>
      </c>
      <c r="C60" s="5">
        <v>42402</v>
      </c>
      <c r="D60" s="6">
        <v>800</v>
      </c>
      <c r="E60" s="6">
        <f t="shared" ref="E60:E108" si="10">(D60*0.1)</f>
        <v>80</v>
      </c>
      <c r="F60" s="7">
        <f>(E60*7)</f>
        <v>560</v>
      </c>
      <c r="G60" s="8">
        <f>(D60-F60)</f>
        <v>240</v>
      </c>
      <c r="H60" s="33">
        <v>10</v>
      </c>
    </row>
    <row r="61" spans="1:10" ht="18.75" x14ac:dyDescent="0.3">
      <c r="A61" s="39" t="s">
        <v>55</v>
      </c>
      <c r="B61" s="4" t="s">
        <v>56</v>
      </c>
      <c r="C61" s="5">
        <v>42443</v>
      </c>
      <c r="D61" s="6">
        <v>390.5</v>
      </c>
      <c r="E61" s="6">
        <f t="shared" si="10"/>
        <v>39.050000000000004</v>
      </c>
      <c r="F61" s="7">
        <f>(E61*7)</f>
        <v>273.35000000000002</v>
      </c>
      <c r="G61" s="8">
        <f t="shared" ref="G61:G79" si="11">(D61-F61)</f>
        <v>117.14999999999998</v>
      </c>
      <c r="H61" s="33">
        <v>10</v>
      </c>
    </row>
    <row r="62" spans="1:10" ht="18.75" x14ac:dyDescent="0.3">
      <c r="A62" s="39" t="s">
        <v>57</v>
      </c>
      <c r="B62" s="4" t="s">
        <v>58</v>
      </c>
      <c r="C62" s="5">
        <v>42500</v>
      </c>
      <c r="D62" s="6">
        <v>1772</v>
      </c>
      <c r="E62" s="6">
        <f t="shared" si="10"/>
        <v>177.20000000000002</v>
      </c>
      <c r="F62" s="7">
        <f>(E62*7)</f>
        <v>1240.4000000000001</v>
      </c>
      <c r="G62" s="8">
        <f t="shared" si="11"/>
        <v>531.59999999999991</v>
      </c>
      <c r="H62" s="33">
        <v>10</v>
      </c>
    </row>
    <row r="63" spans="1:10" ht="18.75" x14ac:dyDescent="0.3">
      <c r="A63" s="39" t="s">
        <v>59</v>
      </c>
      <c r="B63" s="4" t="s">
        <v>60</v>
      </c>
      <c r="C63" s="5">
        <v>42562</v>
      </c>
      <c r="D63" s="6">
        <v>44.63</v>
      </c>
      <c r="E63" s="6">
        <f t="shared" si="10"/>
        <v>4.4630000000000001</v>
      </c>
      <c r="F63" s="7">
        <f>(E63*7)</f>
        <v>31.241</v>
      </c>
      <c r="G63" s="8">
        <f t="shared" si="11"/>
        <v>13.389000000000003</v>
      </c>
      <c r="H63" s="33">
        <v>10</v>
      </c>
    </row>
    <row r="64" spans="1:10" ht="18.75" x14ac:dyDescent="0.3">
      <c r="A64" s="40" t="s">
        <v>61</v>
      </c>
      <c r="B64" s="4" t="s">
        <v>62</v>
      </c>
      <c r="C64" s="5">
        <v>42747</v>
      </c>
      <c r="D64" s="6">
        <v>15.66</v>
      </c>
      <c r="E64" s="6">
        <f t="shared" si="10"/>
        <v>1.5660000000000001</v>
      </c>
      <c r="F64" s="7">
        <f>(E64*6)</f>
        <v>9.3960000000000008</v>
      </c>
      <c r="G64" s="8">
        <f t="shared" si="11"/>
        <v>6.2639999999999993</v>
      </c>
      <c r="H64" s="33">
        <v>10</v>
      </c>
    </row>
    <row r="65" spans="1:9" ht="18.75" x14ac:dyDescent="0.3">
      <c r="A65" s="39" t="s">
        <v>63</v>
      </c>
      <c r="B65" s="4" t="s">
        <v>64</v>
      </c>
      <c r="C65" s="5">
        <v>42759</v>
      </c>
      <c r="D65" s="6">
        <v>44.55</v>
      </c>
      <c r="E65" s="6">
        <f t="shared" si="10"/>
        <v>4.4550000000000001</v>
      </c>
      <c r="F65" s="7">
        <f>(E65*6)</f>
        <v>26.73</v>
      </c>
      <c r="G65" s="8">
        <f t="shared" si="11"/>
        <v>17.819999999999997</v>
      </c>
      <c r="H65" s="33">
        <v>10</v>
      </c>
    </row>
    <row r="66" spans="1:9" ht="18.75" x14ac:dyDescent="0.3">
      <c r="A66" s="39" t="s">
        <v>65</v>
      </c>
      <c r="B66" s="4" t="s">
        <v>66</v>
      </c>
      <c r="C66" s="5">
        <v>42859</v>
      </c>
      <c r="D66" s="6">
        <v>1650</v>
      </c>
      <c r="E66" s="6">
        <f t="shared" si="10"/>
        <v>165</v>
      </c>
      <c r="F66" s="7">
        <f>(E66*6)</f>
        <v>990</v>
      </c>
      <c r="G66" s="8">
        <f t="shared" si="11"/>
        <v>660</v>
      </c>
      <c r="H66" s="33">
        <v>10</v>
      </c>
    </row>
    <row r="67" spans="1:9" ht="18.75" x14ac:dyDescent="0.3">
      <c r="A67" s="39" t="s">
        <v>67</v>
      </c>
      <c r="B67" s="4" t="s">
        <v>68</v>
      </c>
      <c r="C67" s="5">
        <v>42947</v>
      </c>
      <c r="D67" s="6">
        <v>626.4</v>
      </c>
      <c r="E67" s="6">
        <f t="shared" si="10"/>
        <v>62.64</v>
      </c>
      <c r="F67" s="7">
        <f>(E67*6)</f>
        <v>375.84000000000003</v>
      </c>
      <c r="G67" s="8">
        <f t="shared" si="11"/>
        <v>250.55999999999995</v>
      </c>
      <c r="H67" s="33">
        <v>10</v>
      </c>
    </row>
    <row r="68" spans="1:9" ht="18.75" x14ac:dyDescent="0.3">
      <c r="A68" s="39" t="s">
        <v>69</v>
      </c>
      <c r="B68" s="4" t="s">
        <v>70</v>
      </c>
      <c r="C68" s="14">
        <v>43251</v>
      </c>
      <c r="D68" s="6">
        <v>714.38</v>
      </c>
      <c r="E68" s="6">
        <f t="shared" si="10"/>
        <v>71.438000000000002</v>
      </c>
      <c r="F68" s="7">
        <f>(E68*5)</f>
        <v>357.19</v>
      </c>
      <c r="G68" s="8">
        <f t="shared" si="11"/>
        <v>357.19</v>
      </c>
      <c r="H68" s="33">
        <v>10</v>
      </c>
    </row>
    <row r="69" spans="1:9" ht="18.75" x14ac:dyDescent="0.3">
      <c r="A69" s="39" t="s">
        <v>71</v>
      </c>
      <c r="B69" s="4" t="s">
        <v>72</v>
      </c>
      <c r="C69" s="14">
        <v>43251</v>
      </c>
      <c r="D69" s="6">
        <v>2075</v>
      </c>
      <c r="E69" s="6">
        <f t="shared" si="10"/>
        <v>207.5</v>
      </c>
      <c r="F69" s="7">
        <f>(E69*5)</f>
        <v>1037.5</v>
      </c>
      <c r="G69" s="8">
        <f t="shared" si="11"/>
        <v>1037.5</v>
      </c>
      <c r="H69" s="33">
        <v>10</v>
      </c>
    </row>
    <row r="70" spans="1:9" ht="18.75" x14ac:dyDescent="0.3">
      <c r="A70" s="39" t="s">
        <v>73</v>
      </c>
      <c r="B70" s="4" t="s">
        <v>74</v>
      </c>
      <c r="C70" s="5">
        <v>43251</v>
      </c>
      <c r="D70" s="6">
        <v>45</v>
      </c>
      <c r="E70" s="6">
        <f t="shared" si="10"/>
        <v>4.5</v>
      </c>
      <c r="F70" s="7">
        <f>(E70*5)</f>
        <v>22.5</v>
      </c>
      <c r="G70" s="8">
        <f t="shared" si="11"/>
        <v>22.5</v>
      </c>
      <c r="H70" s="33">
        <v>10</v>
      </c>
    </row>
    <row r="71" spans="1:9" ht="18.75" x14ac:dyDescent="0.3">
      <c r="A71" s="39" t="s">
        <v>75</v>
      </c>
      <c r="B71" s="4" t="s">
        <v>76</v>
      </c>
      <c r="C71" s="5">
        <v>43300</v>
      </c>
      <c r="D71" s="6">
        <v>192.5</v>
      </c>
      <c r="E71" s="6">
        <f t="shared" si="10"/>
        <v>19.25</v>
      </c>
      <c r="F71" s="7">
        <f>(E71*5)</f>
        <v>96.25</v>
      </c>
      <c r="G71" s="8">
        <f t="shared" si="11"/>
        <v>96.25</v>
      </c>
      <c r="H71" s="33">
        <v>10</v>
      </c>
    </row>
    <row r="72" spans="1:9" ht="18.75" x14ac:dyDescent="0.3">
      <c r="A72" s="39" t="s">
        <v>77</v>
      </c>
      <c r="B72" s="4" t="s">
        <v>78</v>
      </c>
      <c r="C72" s="5">
        <v>43583</v>
      </c>
      <c r="D72" s="6">
        <v>15867</v>
      </c>
      <c r="E72" s="6">
        <f t="shared" si="10"/>
        <v>1586.7</v>
      </c>
      <c r="F72" s="7">
        <f t="shared" ref="F72:F78" si="12">(E72*4)</f>
        <v>6346.8</v>
      </c>
      <c r="G72" s="8">
        <f t="shared" si="11"/>
        <v>9520.2000000000007</v>
      </c>
      <c r="H72" s="33">
        <v>10</v>
      </c>
    </row>
    <row r="73" spans="1:9" ht="18.75" x14ac:dyDescent="0.3">
      <c r="A73" s="39" t="s">
        <v>79</v>
      </c>
      <c r="B73" s="4" t="s">
        <v>80</v>
      </c>
      <c r="C73" s="5">
        <v>43583</v>
      </c>
      <c r="D73" s="6">
        <v>2053.8000000000002</v>
      </c>
      <c r="E73" s="6">
        <f t="shared" si="10"/>
        <v>205.38000000000002</v>
      </c>
      <c r="F73" s="7">
        <f t="shared" si="12"/>
        <v>821.5200000000001</v>
      </c>
      <c r="G73" s="8">
        <f t="shared" si="11"/>
        <v>1232.2800000000002</v>
      </c>
      <c r="H73" s="33">
        <v>10</v>
      </c>
    </row>
    <row r="74" spans="1:9" ht="18.75" x14ac:dyDescent="0.3">
      <c r="A74" s="39" t="s">
        <v>81</v>
      </c>
      <c r="B74" s="4" t="s">
        <v>82</v>
      </c>
      <c r="C74" s="5">
        <v>43583</v>
      </c>
      <c r="D74" s="6">
        <v>8590</v>
      </c>
      <c r="E74" s="6">
        <f t="shared" si="10"/>
        <v>859</v>
      </c>
      <c r="F74" s="7">
        <f t="shared" si="12"/>
        <v>3436</v>
      </c>
      <c r="G74" s="8">
        <f t="shared" si="11"/>
        <v>5154</v>
      </c>
      <c r="H74" s="33">
        <v>10</v>
      </c>
    </row>
    <row r="75" spans="1:9" ht="18.75" x14ac:dyDescent="0.3">
      <c r="A75" s="39" t="s">
        <v>83</v>
      </c>
      <c r="B75" s="4" t="s">
        <v>84</v>
      </c>
      <c r="C75" s="5">
        <v>43583</v>
      </c>
      <c r="D75" s="6">
        <v>2780</v>
      </c>
      <c r="E75" s="6">
        <f t="shared" si="10"/>
        <v>278</v>
      </c>
      <c r="F75" s="7">
        <f t="shared" si="12"/>
        <v>1112</v>
      </c>
      <c r="G75" s="8">
        <f t="shared" si="11"/>
        <v>1668</v>
      </c>
      <c r="H75" s="33">
        <v>10</v>
      </c>
    </row>
    <row r="76" spans="1:9" ht="18.75" x14ac:dyDescent="0.3">
      <c r="A76" s="39" t="s">
        <v>85</v>
      </c>
      <c r="B76" s="4" t="s">
        <v>305</v>
      </c>
      <c r="C76" s="5">
        <v>43583</v>
      </c>
      <c r="D76" s="6">
        <v>8784</v>
      </c>
      <c r="E76" s="6">
        <f t="shared" si="10"/>
        <v>878.40000000000009</v>
      </c>
      <c r="F76" s="7">
        <f t="shared" si="12"/>
        <v>3513.6000000000004</v>
      </c>
      <c r="G76" s="8">
        <f t="shared" si="11"/>
        <v>5270.4</v>
      </c>
      <c r="H76" s="33">
        <v>10</v>
      </c>
      <c r="I76" s="1"/>
    </row>
    <row r="77" spans="1:9" ht="18.75" x14ac:dyDescent="0.3">
      <c r="A77" s="39" t="s">
        <v>86</v>
      </c>
      <c r="B77" s="4" t="s">
        <v>87</v>
      </c>
      <c r="C77" s="5">
        <v>43583</v>
      </c>
      <c r="D77" s="6">
        <v>1941</v>
      </c>
      <c r="E77" s="6">
        <f t="shared" si="10"/>
        <v>194.10000000000002</v>
      </c>
      <c r="F77" s="7">
        <f t="shared" si="12"/>
        <v>776.40000000000009</v>
      </c>
      <c r="G77" s="8">
        <f t="shared" si="11"/>
        <v>1164.5999999999999</v>
      </c>
      <c r="H77" s="33">
        <v>10</v>
      </c>
    </row>
    <row r="78" spans="1:9" ht="18.75" x14ac:dyDescent="0.3">
      <c r="A78" s="41" t="s">
        <v>88</v>
      </c>
      <c r="B78" s="15" t="s">
        <v>89</v>
      </c>
      <c r="C78" s="16">
        <v>43583</v>
      </c>
      <c r="D78" s="8">
        <v>2800</v>
      </c>
      <c r="E78" s="6">
        <f t="shared" si="10"/>
        <v>280</v>
      </c>
      <c r="F78" s="7">
        <f t="shared" si="12"/>
        <v>1120</v>
      </c>
      <c r="G78" s="8">
        <f t="shared" si="11"/>
        <v>1680</v>
      </c>
      <c r="H78" s="33">
        <v>10</v>
      </c>
    </row>
    <row r="79" spans="1:9" ht="18.75" x14ac:dyDescent="0.3">
      <c r="A79" s="41" t="s">
        <v>154</v>
      </c>
      <c r="B79" s="17" t="s">
        <v>155</v>
      </c>
      <c r="C79" s="16">
        <v>43847</v>
      </c>
      <c r="D79" s="8">
        <v>708</v>
      </c>
      <c r="E79" s="6">
        <f>(D79*0.333333)</f>
        <v>235.999764</v>
      </c>
      <c r="F79" s="7">
        <f t="shared" ref="F79:F92" si="13">(E79*3)</f>
        <v>707.99929199999997</v>
      </c>
      <c r="G79" s="8">
        <f t="shared" si="11"/>
        <v>7.0800000003146124E-4</v>
      </c>
      <c r="H79" s="33">
        <v>3</v>
      </c>
      <c r="I79" t="s">
        <v>335</v>
      </c>
    </row>
    <row r="80" spans="1:9" ht="18.75" x14ac:dyDescent="0.3">
      <c r="A80" s="41" t="s">
        <v>156</v>
      </c>
      <c r="B80" s="17" t="s">
        <v>155</v>
      </c>
      <c r="C80" s="16">
        <v>43847</v>
      </c>
      <c r="D80" s="8">
        <v>708</v>
      </c>
      <c r="E80" s="6">
        <f>(D80*0.333333)</f>
        <v>235.999764</v>
      </c>
      <c r="F80" s="7">
        <f t="shared" si="13"/>
        <v>707.99929199999997</v>
      </c>
      <c r="G80" s="8">
        <f t="shared" ref="G80" si="14">(D80-F80)</f>
        <v>7.0800000003146124E-4</v>
      </c>
      <c r="H80" s="33">
        <v>3</v>
      </c>
      <c r="I80" t="s">
        <v>335</v>
      </c>
    </row>
    <row r="81" spans="1:9" ht="18.75" x14ac:dyDescent="0.3">
      <c r="A81" s="41" t="s">
        <v>157</v>
      </c>
      <c r="B81" s="17" t="s">
        <v>158</v>
      </c>
      <c r="C81" s="16">
        <v>43847</v>
      </c>
      <c r="D81" s="8">
        <v>60</v>
      </c>
      <c r="E81" s="6">
        <f t="shared" ref="E81" si="15">(D81*0.1)</f>
        <v>6</v>
      </c>
      <c r="F81" s="7">
        <f t="shared" si="13"/>
        <v>18</v>
      </c>
      <c r="G81" s="8">
        <f t="shared" ref="G81" si="16">(D81-F81)</f>
        <v>42</v>
      </c>
      <c r="H81" s="33">
        <v>10</v>
      </c>
    </row>
    <row r="82" spans="1:9" ht="18.75" x14ac:dyDescent="0.3">
      <c r="A82" s="41" t="s">
        <v>159</v>
      </c>
      <c r="B82" s="17" t="s">
        <v>160</v>
      </c>
      <c r="C82" s="16">
        <v>43874</v>
      </c>
      <c r="D82" s="8">
        <v>72.73</v>
      </c>
      <c r="E82" s="6">
        <f t="shared" ref="E82" si="17">(D82*0.1)</f>
        <v>7.2730000000000006</v>
      </c>
      <c r="F82" s="7">
        <f t="shared" si="13"/>
        <v>21.819000000000003</v>
      </c>
      <c r="G82" s="8">
        <f t="shared" ref="G82" si="18">(D82-F82)</f>
        <v>50.911000000000001</v>
      </c>
      <c r="H82" s="33">
        <v>10</v>
      </c>
    </row>
    <row r="83" spans="1:9" ht="18.75" x14ac:dyDescent="0.3">
      <c r="A83" s="41" t="s">
        <v>161</v>
      </c>
      <c r="B83" s="17" t="s">
        <v>162</v>
      </c>
      <c r="C83" s="16">
        <v>43874</v>
      </c>
      <c r="D83" s="8">
        <v>7.02</v>
      </c>
      <c r="E83" s="6">
        <f t="shared" ref="E83" si="19">(D83*0.1)</f>
        <v>0.70199999999999996</v>
      </c>
      <c r="F83" s="7">
        <f t="shared" si="13"/>
        <v>2.1059999999999999</v>
      </c>
      <c r="G83" s="8">
        <f t="shared" ref="G83" si="20">(D83-F83)</f>
        <v>4.9139999999999997</v>
      </c>
      <c r="H83" s="33">
        <v>10</v>
      </c>
    </row>
    <row r="84" spans="1:9" ht="18.75" x14ac:dyDescent="0.3">
      <c r="A84" s="41" t="s">
        <v>163</v>
      </c>
      <c r="B84" s="17" t="s">
        <v>164</v>
      </c>
      <c r="C84" s="16">
        <v>43876</v>
      </c>
      <c r="D84" s="8">
        <v>37.94</v>
      </c>
      <c r="E84" s="6">
        <f t="shared" ref="E84:E87" si="21">(D84*0.1)</f>
        <v>3.794</v>
      </c>
      <c r="F84" s="7">
        <f t="shared" si="13"/>
        <v>11.382</v>
      </c>
      <c r="G84" s="8">
        <f t="shared" ref="G84:G89" si="22">(D84-F84)</f>
        <v>26.558</v>
      </c>
      <c r="H84" s="33">
        <v>10</v>
      </c>
    </row>
    <row r="85" spans="1:9" ht="18.75" x14ac:dyDescent="0.3">
      <c r="A85" s="41" t="s">
        <v>165</v>
      </c>
      <c r="B85" s="17" t="s">
        <v>218</v>
      </c>
      <c r="C85" s="16">
        <v>43881</v>
      </c>
      <c r="D85" s="8">
        <v>9.91</v>
      </c>
      <c r="E85" s="6">
        <f t="shared" si="21"/>
        <v>0.9910000000000001</v>
      </c>
      <c r="F85" s="7">
        <f t="shared" si="13"/>
        <v>2.9730000000000003</v>
      </c>
      <c r="G85" s="8">
        <f t="shared" si="22"/>
        <v>6.9369999999999994</v>
      </c>
      <c r="H85" s="33">
        <v>10</v>
      </c>
    </row>
    <row r="86" spans="1:9" ht="18.75" x14ac:dyDescent="0.3">
      <c r="A86" s="41" t="s">
        <v>167</v>
      </c>
      <c r="B86" s="18" t="s">
        <v>166</v>
      </c>
      <c r="C86" s="16">
        <v>43882</v>
      </c>
      <c r="D86" s="8">
        <v>107.32</v>
      </c>
      <c r="E86" s="6">
        <f t="shared" si="21"/>
        <v>10.731999999999999</v>
      </c>
      <c r="F86" s="7">
        <f t="shared" si="13"/>
        <v>32.195999999999998</v>
      </c>
      <c r="G86" s="8">
        <f t="shared" si="22"/>
        <v>75.123999999999995</v>
      </c>
      <c r="H86" s="33">
        <v>10</v>
      </c>
    </row>
    <row r="87" spans="1:9" ht="18.75" x14ac:dyDescent="0.3">
      <c r="A87" s="41" t="s">
        <v>169</v>
      </c>
      <c r="B87" s="18" t="s">
        <v>168</v>
      </c>
      <c r="C87" s="16">
        <v>43892</v>
      </c>
      <c r="D87" s="8">
        <v>48.34</v>
      </c>
      <c r="E87" s="6">
        <f t="shared" si="21"/>
        <v>4.8340000000000005</v>
      </c>
      <c r="F87" s="7">
        <f t="shared" si="13"/>
        <v>14.502000000000002</v>
      </c>
      <c r="G87" s="8">
        <f t="shared" si="22"/>
        <v>33.838000000000001</v>
      </c>
      <c r="H87" s="33">
        <v>10</v>
      </c>
    </row>
    <row r="88" spans="1:9" ht="18.75" x14ac:dyDescent="0.3">
      <c r="A88" s="41" t="s">
        <v>171</v>
      </c>
      <c r="B88" s="18" t="s">
        <v>170</v>
      </c>
      <c r="C88" s="16">
        <v>43893</v>
      </c>
      <c r="D88" s="8">
        <v>19.95</v>
      </c>
      <c r="E88" s="6">
        <f>(D88*0.1)</f>
        <v>1.9950000000000001</v>
      </c>
      <c r="F88" s="7">
        <f t="shared" si="13"/>
        <v>5.9850000000000003</v>
      </c>
      <c r="G88" s="8">
        <f t="shared" si="22"/>
        <v>13.965</v>
      </c>
      <c r="H88" s="33">
        <v>10</v>
      </c>
    </row>
    <row r="89" spans="1:9" ht="18.75" x14ac:dyDescent="0.3">
      <c r="A89" s="41" t="s">
        <v>172</v>
      </c>
      <c r="B89" s="18" t="s">
        <v>332</v>
      </c>
      <c r="C89" s="16">
        <v>44008</v>
      </c>
      <c r="D89" s="8">
        <v>203.2</v>
      </c>
      <c r="E89" s="6">
        <f>(D89*0.33333)</f>
        <v>67.732656000000006</v>
      </c>
      <c r="F89" s="7">
        <f t="shared" si="13"/>
        <v>203.197968</v>
      </c>
      <c r="G89" s="8">
        <f t="shared" si="22"/>
        <v>2.0319999999856009E-3</v>
      </c>
      <c r="H89" s="33">
        <v>3</v>
      </c>
      <c r="I89" t="s">
        <v>335</v>
      </c>
    </row>
    <row r="90" spans="1:9" ht="18.75" x14ac:dyDescent="0.3">
      <c r="A90" s="41" t="s">
        <v>173</v>
      </c>
      <c r="B90" s="18" t="s">
        <v>331</v>
      </c>
      <c r="C90" s="16">
        <v>44008</v>
      </c>
      <c r="D90" s="8">
        <v>179</v>
      </c>
      <c r="E90" s="6">
        <f>(D90*0.33333333)</f>
        <v>59.666666069999998</v>
      </c>
      <c r="F90" s="7">
        <f t="shared" si="13"/>
        <v>178.99999821</v>
      </c>
      <c r="G90" s="8">
        <f t="shared" ref="G90" si="23">(D90-F90)</f>
        <v>1.7899999988912896E-6</v>
      </c>
      <c r="H90" s="33">
        <v>10</v>
      </c>
    </row>
    <row r="91" spans="1:9" ht="18.75" x14ac:dyDescent="0.3">
      <c r="A91" s="41" t="s">
        <v>175</v>
      </c>
      <c r="B91" s="18" t="s">
        <v>174</v>
      </c>
      <c r="C91" s="16">
        <v>44019</v>
      </c>
      <c r="D91" s="8">
        <v>1223.96</v>
      </c>
      <c r="E91" s="6">
        <f>(D91*0.1)</f>
        <v>122.39600000000002</v>
      </c>
      <c r="F91" s="7">
        <f t="shared" si="13"/>
        <v>367.18800000000005</v>
      </c>
      <c r="G91" s="8">
        <f t="shared" ref="G91" si="24">(D91-F91)</f>
        <v>856.77199999999993</v>
      </c>
      <c r="H91" s="33">
        <v>10</v>
      </c>
    </row>
    <row r="92" spans="1:9" ht="18.75" x14ac:dyDescent="0.3">
      <c r="A92" s="41" t="s">
        <v>219</v>
      </c>
      <c r="B92" s="18" t="s">
        <v>176</v>
      </c>
      <c r="C92" s="16">
        <v>44019</v>
      </c>
      <c r="D92" s="8">
        <v>63.24</v>
      </c>
      <c r="E92" s="6">
        <f>(D92*0.1)</f>
        <v>6.3240000000000007</v>
      </c>
      <c r="F92" s="7">
        <f t="shared" si="13"/>
        <v>18.972000000000001</v>
      </c>
      <c r="G92" s="8">
        <f t="shared" ref="G92" si="25">(D92-F92)</f>
        <v>44.268000000000001</v>
      </c>
      <c r="H92" s="33">
        <v>10</v>
      </c>
    </row>
    <row r="93" spans="1:9" ht="18.75" x14ac:dyDescent="0.3">
      <c r="A93" s="41" t="s">
        <v>250</v>
      </c>
      <c r="B93" s="18" t="s">
        <v>251</v>
      </c>
      <c r="C93" s="16">
        <v>44235</v>
      </c>
      <c r="D93" s="8">
        <v>120</v>
      </c>
      <c r="E93" s="6">
        <f>(D93*0.1)</f>
        <v>12</v>
      </c>
      <c r="F93" s="7">
        <f t="shared" ref="F93:F100" si="26">(E93*2)</f>
        <v>24</v>
      </c>
      <c r="G93" s="8">
        <f t="shared" ref="G93" si="27">(D93-F93)</f>
        <v>96</v>
      </c>
      <c r="H93" s="33">
        <v>10</v>
      </c>
    </row>
    <row r="94" spans="1:9" ht="18.75" x14ac:dyDescent="0.3">
      <c r="A94" s="41" t="s">
        <v>252</v>
      </c>
      <c r="B94" s="18" t="s">
        <v>253</v>
      </c>
      <c r="C94" s="16">
        <v>44252</v>
      </c>
      <c r="D94" s="8">
        <v>26.74</v>
      </c>
      <c r="E94" s="6">
        <f>(D94*0.1)</f>
        <v>2.6739999999999999</v>
      </c>
      <c r="F94" s="7">
        <f t="shared" si="26"/>
        <v>5.3479999999999999</v>
      </c>
      <c r="G94" s="8">
        <f t="shared" ref="G94" si="28">(D94-F94)</f>
        <v>21.391999999999999</v>
      </c>
      <c r="H94" s="33">
        <v>10</v>
      </c>
    </row>
    <row r="95" spans="1:9" ht="18.75" x14ac:dyDescent="0.3">
      <c r="A95" s="41" t="s">
        <v>254</v>
      </c>
      <c r="B95" s="18" t="s">
        <v>255</v>
      </c>
      <c r="C95" s="16">
        <v>44328</v>
      </c>
      <c r="D95" s="8">
        <v>70</v>
      </c>
      <c r="E95" s="6">
        <f>(D95*0.33333)</f>
        <v>23.333100000000002</v>
      </c>
      <c r="F95" s="7">
        <f t="shared" si="26"/>
        <v>46.666200000000003</v>
      </c>
      <c r="G95" s="8">
        <f t="shared" ref="G95" si="29">(D95-F95)</f>
        <v>23.333799999999997</v>
      </c>
      <c r="H95" s="33">
        <v>3</v>
      </c>
    </row>
    <row r="96" spans="1:9" ht="18.75" x14ac:dyDescent="0.3">
      <c r="A96" s="41" t="s">
        <v>294</v>
      </c>
      <c r="B96" s="18" t="s">
        <v>256</v>
      </c>
      <c r="C96" s="16">
        <v>44328</v>
      </c>
      <c r="D96" s="8">
        <v>80</v>
      </c>
      <c r="E96" s="6">
        <f>(D96*0.33333)</f>
        <v>26.666400000000003</v>
      </c>
      <c r="F96" s="7">
        <f t="shared" si="26"/>
        <v>53.332800000000006</v>
      </c>
      <c r="G96" s="8">
        <f t="shared" ref="G96" si="30">(D96-F96)</f>
        <v>26.667199999999994</v>
      </c>
      <c r="H96" s="33">
        <v>3</v>
      </c>
    </row>
    <row r="97" spans="1:9" ht="18.75" x14ac:dyDescent="0.3">
      <c r="A97" s="41" t="s">
        <v>295</v>
      </c>
      <c r="B97" s="18" t="s">
        <v>296</v>
      </c>
      <c r="C97" s="16">
        <v>44470</v>
      </c>
      <c r="D97" s="8">
        <v>437.19</v>
      </c>
      <c r="E97" s="6">
        <f t="shared" ref="E97:E103" si="31">(D97*0.1)</f>
        <v>43.719000000000001</v>
      </c>
      <c r="F97" s="7">
        <f t="shared" si="26"/>
        <v>87.438000000000002</v>
      </c>
      <c r="G97" s="8">
        <f t="shared" ref="G97" si="32">(D97-F97)</f>
        <v>349.75200000000001</v>
      </c>
      <c r="H97" s="33">
        <v>10</v>
      </c>
    </row>
    <row r="98" spans="1:9" ht="18.75" x14ac:dyDescent="0.3">
      <c r="A98" s="41" t="s">
        <v>297</v>
      </c>
      <c r="B98" s="18" t="s">
        <v>298</v>
      </c>
      <c r="C98" s="16">
        <v>44522</v>
      </c>
      <c r="D98" s="8">
        <v>1350</v>
      </c>
      <c r="E98" s="6">
        <f t="shared" si="31"/>
        <v>135</v>
      </c>
      <c r="F98" s="7">
        <f t="shared" si="26"/>
        <v>270</v>
      </c>
      <c r="G98" s="8">
        <f t="shared" ref="G98" si="33">(D98-F98)</f>
        <v>1080</v>
      </c>
      <c r="H98" s="33">
        <v>10</v>
      </c>
    </row>
    <row r="99" spans="1:9" ht="18.75" x14ac:dyDescent="0.3">
      <c r="A99" s="41" t="s">
        <v>299</v>
      </c>
      <c r="B99" s="18" t="s">
        <v>300</v>
      </c>
      <c r="C99" s="16">
        <v>44522</v>
      </c>
      <c r="D99" s="8">
        <v>550</v>
      </c>
      <c r="E99" s="6">
        <f t="shared" si="31"/>
        <v>55</v>
      </c>
      <c r="F99" s="7">
        <f t="shared" si="26"/>
        <v>110</v>
      </c>
      <c r="G99" s="8">
        <f t="shared" ref="G99" si="34">(D99-F99)</f>
        <v>440</v>
      </c>
      <c r="H99" s="33">
        <v>10</v>
      </c>
    </row>
    <row r="100" spans="1:9" ht="18.75" x14ac:dyDescent="0.3">
      <c r="A100" s="41" t="s">
        <v>301</v>
      </c>
      <c r="B100" s="18" t="s">
        <v>302</v>
      </c>
      <c r="C100" s="16">
        <v>44540</v>
      </c>
      <c r="D100" s="8">
        <v>261.7</v>
      </c>
      <c r="E100" s="6">
        <f t="shared" si="31"/>
        <v>26.17</v>
      </c>
      <c r="F100" s="7">
        <f t="shared" si="26"/>
        <v>52.34</v>
      </c>
      <c r="G100" s="8">
        <f t="shared" ref="G100:G101" si="35">(D100-F100)</f>
        <v>209.35999999999999</v>
      </c>
      <c r="H100" s="33">
        <v>10</v>
      </c>
    </row>
    <row r="101" spans="1:9" ht="18.75" x14ac:dyDescent="0.3">
      <c r="A101" s="41" t="s">
        <v>325</v>
      </c>
      <c r="B101" s="18" t="s">
        <v>359</v>
      </c>
      <c r="C101" s="16">
        <v>44743</v>
      </c>
      <c r="D101" s="8">
        <v>3451.23</v>
      </c>
      <c r="E101" s="6">
        <f t="shared" si="31"/>
        <v>345.12300000000005</v>
      </c>
      <c r="F101" s="7">
        <f>(E101*1)</f>
        <v>345.12300000000005</v>
      </c>
      <c r="G101" s="8">
        <f t="shared" si="35"/>
        <v>3106.107</v>
      </c>
      <c r="H101" s="33">
        <v>10</v>
      </c>
    </row>
    <row r="102" spans="1:9" ht="18.75" x14ac:dyDescent="0.3">
      <c r="A102" s="41" t="s">
        <v>326</v>
      </c>
      <c r="B102" s="18" t="s">
        <v>328</v>
      </c>
      <c r="C102" s="16">
        <v>44621</v>
      </c>
      <c r="D102" s="8">
        <v>78.599999999999994</v>
      </c>
      <c r="E102" s="6">
        <f t="shared" si="31"/>
        <v>7.8599999999999994</v>
      </c>
      <c r="F102" s="7">
        <f>(E102*1)</f>
        <v>7.8599999999999994</v>
      </c>
      <c r="G102" s="8">
        <f>(D102-F102)</f>
        <v>70.739999999999995</v>
      </c>
      <c r="H102" s="33">
        <v>10</v>
      </c>
    </row>
    <row r="103" spans="1:9" ht="18.75" x14ac:dyDescent="0.3">
      <c r="A103" s="41" t="s">
        <v>327</v>
      </c>
      <c r="B103" s="18" t="s">
        <v>329</v>
      </c>
      <c r="C103" s="16">
        <v>44805</v>
      </c>
      <c r="D103" s="8">
        <v>420</v>
      </c>
      <c r="E103" s="6">
        <f t="shared" si="31"/>
        <v>42</v>
      </c>
      <c r="F103" s="7">
        <f>(E103*1)</f>
        <v>42</v>
      </c>
      <c r="G103" s="8">
        <f>(D103-F103)</f>
        <v>378</v>
      </c>
      <c r="H103" s="33">
        <v>10</v>
      </c>
    </row>
    <row r="104" spans="1:9" ht="18.75" x14ac:dyDescent="0.3">
      <c r="A104" s="41" t="s">
        <v>330</v>
      </c>
      <c r="B104" s="18" t="s">
        <v>332</v>
      </c>
      <c r="C104" s="16">
        <v>44562</v>
      </c>
      <c r="D104" s="8">
        <v>200</v>
      </c>
      <c r="E104" s="6">
        <f>(D104*0.33333)</f>
        <v>66.665999999999997</v>
      </c>
      <c r="F104" s="7">
        <f>(E104*1)</f>
        <v>66.665999999999997</v>
      </c>
      <c r="G104" s="8">
        <f>(D104-F104)</f>
        <v>133.334</v>
      </c>
      <c r="H104" s="33">
        <v>3</v>
      </c>
    </row>
    <row r="105" spans="1:9" ht="18.75" x14ac:dyDescent="0.3">
      <c r="A105" s="41" t="s">
        <v>333</v>
      </c>
      <c r="B105" s="18" t="s">
        <v>334</v>
      </c>
      <c r="C105" s="16">
        <v>44743</v>
      </c>
      <c r="D105" s="8">
        <v>472.95</v>
      </c>
      <c r="E105" s="6">
        <f>(D105*0.1)</f>
        <v>47.295000000000002</v>
      </c>
      <c r="F105" s="7">
        <f>(E105*1)</f>
        <v>47.295000000000002</v>
      </c>
      <c r="G105" s="8">
        <f>(D105-F105)</f>
        <v>425.65499999999997</v>
      </c>
      <c r="H105" s="33">
        <v>10</v>
      </c>
    </row>
    <row r="106" spans="1:9" ht="18.75" x14ac:dyDescent="0.3">
      <c r="A106" s="58" t="s">
        <v>309</v>
      </c>
      <c r="B106" s="59"/>
      <c r="C106" s="10"/>
      <c r="D106" s="11">
        <f>SUM(D60:D105)</f>
        <v>62153.439999999988</v>
      </c>
      <c r="E106" s="11">
        <f>SUM(E60:E105)</f>
        <v>6716.5883500700002</v>
      </c>
      <c r="F106" s="12">
        <f>SUM(F60:F105)</f>
        <v>25598.10555021001</v>
      </c>
      <c r="G106" s="13">
        <f>SUM(G60:G105)</f>
        <v>36555.334449790003</v>
      </c>
      <c r="H106" s="25"/>
      <c r="I106" s="1" t="b">
        <f>EXACT(ROUND(G106,2),ROUND(D106-F106,2))</f>
        <v>1</v>
      </c>
    </row>
    <row r="107" spans="1:9" ht="18.75" x14ac:dyDescent="0.3">
      <c r="A107" s="38"/>
      <c r="B107" s="43" t="s">
        <v>310</v>
      </c>
      <c r="C107" s="34"/>
      <c r="D107" s="35"/>
      <c r="E107" s="35"/>
      <c r="F107" s="36"/>
      <c r="G107" s="37"/>
      <c r="H107" s="25"/>
      <c r="I107" s="1"/>
    </row>
    <row r="108" spans="1:9" ht="18.75" x14ac:dyDescent="0.3">
      <c r="A108" s="44" t="s">
        <v>90</v>
      </c>
      <c r="B108" s="4" t="s">
        <v>91</v>
      </c>
      <c r="C108" s="5">
        <v>42913</v>
      </c>
      <c r="D108" s="6">
        <v>262</v>
      </c>
      <c r="E108" s="6">
        <f t="shared" si="10"/>
        <v>26.200000000000003</v>
      </c>
      <c r="F108" s="7">
        <f>(E108*6)</f>
        <v>157.20000000000002</v>
      </c>
      <c r="G108" s="7">
        <f>(D108-F108)</f>
        <v>104.79999999999998</v>
      </c>
      <c r="H108" s="33">
        <v>10</v>
      </c>
    </row>
    <row r="109" spans="1:9" ht="18.75" x14ac:dyDescent="0.3">
      <c r="A109" s="44" t="s">
        <v>92</v>
      </c>
      <c r="B109" s="4" t="s">
        <v>93</v>
      </c>
      <c r="C109" s="5">
        <v>36537</v>
      </c>
      <c r="D109" s="6">
        <v>5984.3</v>
      </c>
      <c r="E109" s="6">
        <v>0</v>
      </c>
      <c r="F109" s="7">
        <v>5984.3</v>
      </c>
      <c r="G109" s="7">
        <f>(D109-F109)</f>
        <v>0</v>
      </c>
      <c r="H109" s="33">
        <v>10</v>
      </c>
    </row>
    <row r="110" spans="1:9" ht="18.75" x14ac:dyDescent="0.3">
      <c r="A110" s="58" t="s">
        <v>309</v>
      </c>
      <c r="B110" s="59"/>
      <c r="C110" s="10"/>
      <c r="D110" s="11">
        <f>SUM(D108:D109)</f>
        <v>6246.3</v>
      </c>
      <c r="E110" s="11">
        <f>SUM(E108:E109)</f>
        <v>26.200000000000003</v>
      </c>
      <c r="F110" s="12">
        <f>SUM(F108:F109)</f>
        <v>6141.5</v>
      </c>
      <c r="G110" s="12">
        <f>SUM(G108:G109)</f>
        <v>104.79999999999998</v>
      </c>
      <c r="H110" s="25"/>
      <c r="I110" s="1" t="b">
        <f>EXACT(ROUND(G110,2),ROUND(D110-F110,2))</f>
        <v>1</v>
      </c>
    </row>
    <row r="111" spans="1:9" ht="18.75" x14ac:dyDescent="0.3">
      <c r="A111" s="34"/>
      <c r="B111" s="46" t="s">
        <v>311</v>
      </c>
      <c r="C111" s="34"/>
      <c r="D111" s="35"/>
      <c r="E111" s="35"/>
      <c r="F111" s="36"/>
      <c r="G111" s="36"/>
      <c r="H111" s="25"/>
      <c r="I111" s="1"/>
    </row>
    <row r="112" spans="1:9" ht="18.75" x14ac:dyDescent="0.3">
      <c r="A112" s="47" t="s">
        <v>94</v>
      </c>
      <c r="B112" s="9" t="s">
        <v>95</v>
      </c>
      <c r="C112" s="5">
        <v>39884</v>
      </c>
      <c r="D112" s="6">
        <v>9.6199999999999992</v>
      </c>
      <c r="E112" s="6">
        <v>0</v>
      </c>
      <c r="F112" s="7">
        <v>9.6199999999999992</v>
      </c>
      <c r="G112" s="7">
        <f>(D112-F112)</f>
        <v>0</v>
      </c>
      <c r="H112" s="33">
        <v>3</v>
      </c>
    </row>
    <row r="113" spans="1:9" ht="18.75" x14ac:dyDescent="0.3">
      <c r="A113" s="47" t="s">
        <v>96</v>
      </c>
      <c r="B113" s="9" t="s">
        <v>97</v>
      </c>
      <c r="C113" s="5">
        <v>40720</v>
      </c>
      <c r="D113" s="6">
        <v>66.97</v>
      </c>
      <c r="E113" s="6">
        <v>0</v>
      </c>
      <c r="F113" s="7">
        <v>66.97</v>
      </c>
      <c r="G113" s="7">
        <f t="shared" ref="G113:G123" si="36">(D113-F113)</f>
        <v>0</v>
      </c>
      <c r="H113" s="33">
        <v>3</v>
      </c>
    </row>
    <row r="114" spans="1:9" ht="18.75" x14ac:dyDescent="0.3">
      <c r="A114" s="47" t="s">
        <v>98</v>
      </c>
      <c r="B114" s="9" t="s">
        <v>99</v>
      </c>
      <c r="C114" s="5">
        <v>40967</v>
      </c>
      <c r="D114" s="6">
        <v>8.65</v>
      </c>
      <c r="E114" s="6">
        <v>0</v>
      </c>
      <c r="F114" s="7">
        <v>8.65</v>
      </c>
      <c r="G114" s="7">
        <f t="shared" si="36"/>
        <v>0</v>
      </c>
      <c r="H114" s="33">
        <v>3</v>
      </c>
    </row>
    <row r="115" spans="1:9" ht="18.75" x14ac:dyDescent="0.3">
      <c r="A115" s="47" t="s">
        <v>100</v>
      </c>
      <c r="B115" s="9" t="s">
        <v>101</v>
      </c>
      <c r="C115" s="5">
        <v>41730</v>
      </c>
      <c r="D115" s="6">
        <v>34.619999999999997</v>
      </c>
      <c r="E115" s="6">
        <v>0</v>
      </c>
      <c r="F115" s="7">
        <v>34.619999999999997</v>
      </c>
      <c r="G115" s="7">
        <f t="shared" si="36"/>
        <v>0</v>
      </c>
      <c r="H115" s="33">
        <v>3</v>
      </c>
    </row>
    <row r="116" spans="1:9" ht="18.75" x14ac:dyDescent="0.3">
      <c r="A116" s="47" t="s">
        <v>102</v>
      </c>
      <c r="B116" s="9" t="s">
        <v>103</v>
      </c>
      <c r="C116" s="5">
        <v>42174</v>
      </c>
      <c r="D116" s="6">
        <v>30.77</v>
      </c>
      <c r="E116" s="6">
        <v>0</v>
      </c>
      <c r="F116" s="7">
        <v>30.77</v>
      </c>
      <c r="G116" s="7">
        <f t="shared" si="36"/>
        <v>0</v>
      </c>
      <c r="H116" s="33">
        <v>3</v>
      </c>
    </row>
    <row r="117" spans="1:9" ht="18.75" x14ac:dyDescent="0.3">
      <c r="A117" s="47" t="s">
        <v>104</v>
      </c>
      <c r="B117" s="9" t="s">
        <v>105</v>
      </c>
      <c r="C117" s="5">
        <v>42277</v>
      </c>
      <c r="D117" s="6">
        <v>50.96</v>
      </c>
      <c r="E117" s="6">
        <v>0</v>
      </c>
      <c r="F117" s="7">
        <v>50.96</v>
      </c>
      <c r="G117" s="7">
        <f t="shared" si="36"/>
        <v>0</v>
      </c>
      <c r="H117" s="33">
        <v>3</v>
      </c>
    </row>
    <row r="118" spans="1:9" ht="18.75" x14ac:dyDescent="0.3">
      <c r="A118" s="47" t="s">
        <v>106</v>
      </c>
      <c r="B118" s="9" t="s">
        <v>107</v>
      </c>
      <c r="C118" s="5">
        <v>42291</v>
      </c>
      <c r="D118" s="6">
        <v>16.63</v>
      </c>
      <c r="E118" s="6">
        <v>0</v>
      </c>
      <c r="F118" s="7">
        <v>16.63</v>
      </c>
      <c r="G118" s="7">
        <f t="shared" si="36"/>
        <v>0</v>
      </c>
      <c r="H118" s="33">
        <v>3</v>
      </c>
    </row>
    <row r="119" spans="1:9" ht="18.75" x14ac:dyDescent="0.3">
      <c r="A119" s="47" t="s">
        <v>108</v>
      </c>
      <c r="B119" s="9" t="s">
        <v>109</v>
      </c>
      <c r="C119" s="5">
        <v>42347</v>
      </c>
      <c r="D119" s="6">
        <v>8.08</v>
      </c>
      <c r="E119" s="6">
        <v>0</v>
      </c>
      <c r="F119" s="7">
        <v>8.08</v>
      </c>
      <c r="G119" s="7">
        <f t="shared" si="36"/>
        <v>0</v>
      </c>
      <c r="H119" s="33">
        <v>3</v>
      </c>
    </row>
    <row r="120" spans="1:9" ht="18.75" x14ac:dyDescent="0.3">
      <c r="A120" s="47" t="s">
        <v>110</v>
      </c>
      <c r="B120" s="9" t="s">
        <v>111</v>
      </c>
      <c r="C120" s="5">
        <v>43241</v>
      </c>
      <c r="D120" s="6">
        <v>24.04</v>
      </c>
      <c r="E120" s="6">
        <v>0</v>
      </c>
      <c r="F120" s="7">
        <v>24.04</v>
      </c>
      <c r="G120" s="7">
        <f t="shared" si="36"/>
        <v>0</v>
      </c>
      <c r="H120" s="33">
        <v>3</v>
      </c>
    </row>
    <row r="121" spans="1:9" ht="18.75" x14ac:dyDescent="0.3">
      <c r="A121" s="47" t="s">
        <v>112</v>
      </c>
      <c r="B121" s="9" t="s">
        <v>113</v>
      </c>
      <c r="C121" s="5">
        <v>43524</v>
      </c>
      <c r="D121" s="6">
        <v>19.13</v>
      </c>
      <c r="E121" s="6">
        <v>0</v>
      </c>
      <c r="F121" s="7">
        <v>19.13</v>
      </c>
      <c r="G121" s="7">
        <f t="shared" si="36"/>
        <v>0</v>
      </c>
      <c r="H121" s="33">
        <v>3</v>
      </c>
    </row>
    <row r="122" spans="1:9" ht="18.75" x14ac:dyDescent="0.3">
      <c r="A122" s="47" t="s">
        <v>114</v>
      </c>
      <c r="B122" s="9" t="s">
        <v>115</v>
      </c>
      <c r="C122" s="5">
        <v>43524</v>
      </c>
      <c r="D122" s="6">
        <v>56.73</v>
      </c>
      <c r="E122" s="6">
        <v>0</v>
      </c>
      <c r="F122" s="7">
        <v>56.73</v>
      </c>
      <c r="G122" s="7">
        <f t="shared" si="36"/>
        <v>0</v>
      </c>
      <c r="H122" s="33">
        <v>3</v>
      </c>
    </row>
    <row r="123" spans="1:9" ht="18.75" x14ac:dyDescent="0.3">
      <c r="A123" s="47" t="s">
        <v>116</v>
      </c>
      <c r="B123" s="9" t="s">
        <v>117</v>
      </c>
      <c r="C123" s="5">
        <v>43551</v>
      </c>
      <c r="D123" s="6">
        <v>180.05</v>
      </c>
      <c r="E123" s="6">
        <v>0</v>
      </c>
      <c r="F123" s="7">
        <v>180.05</v>
      </c>
      <c r="G123" s="7">
        <f t="shared" si="36"/>
        <v>0</v>
      </c>
      <c r="H123" s="33">
        <v>3</v>
      </c>
    </row>
    <row r="124" spans="1:9" ht="18.75" x14ac:dyDescent="0.3">
      <c r="A124" s="47" t="s">
        <v>177</v>
      </c>
      <c r="B124" s="9" t="s">
        <v>178</v>
      </c>
      <c r="C124" s="5">
        <v>44001</v>
      </c>
      <c r="D124" s="6">
        <v>48.47</v>
      </c>
      <c r="E124" s="6">
        <f>(D124*0.333333)</f>
        <v>16.156650509999999</v>
      </c>
      <c r="F124" s="7">
        <f>(E124*3)</f>
        <v>48.469951529999996</v>
      </c>
      <c r="G124" s="7">
        <f t="shared" ref="G124:G125" si="37">(D124-F124)</f>
        <v>4.8470000002964753E-5</v>
      </c>
      <c r="H124" s="33">
        <v>3</v>
      </c>
      <c r="I124" t="s">
        <v>335</v>
      </c>
    </row>
    <row r="125" spans="1:9" ht="18.75" x14ac:dyDescent="0.3">
      <c r="A125" s="47" t="s">
        <v>210</v>
      </c>
      <c r="B125" s="9" t="s">
        <v>211</v>
      </c>
      <c r="C125" s="5">
        <v>44152</v>
      </c>
      <c r="D125" s="6">
        <v>80.75</v>
      </c>
      <c r="E125" s="6">
        <f>(D125*0.333333)</f>
        <v>26.916639749999998</v>
      </c>
      <c r="F125" s="7">
        <f>(E125*3)</f>
        <v>80.749919249999991</v>
      </c>
      <c r="G125" s="7">
        <f t="shared" si="37"/>
        <v>8.0750000009288669E-5</v>
      </c>
      <c r="H125" s="33">
        <v>3</v>
      </c>
      <c r="I125" t="s">
        <v>335</v>
      </c>
    </row>
    <row r="126" spans="1:9" ht="18.75" x14ac:dyDescent="0.3">
      <c r="A126" s="47" t="s">
        <v>212</v>
      </c>
      <c r="B126" s="9" t="s">
        <v>291</v>
      </c>
      <c r="C126" s="5">
        <v>44168</v>
      </c>
      <c r="D126" s="6">
        <v>14.42</v>
      </c>
      <c r="E126" s="6">
        <f>(D126*0.333333)</f>
        <v>4.8066618600000002</v>
      </c>
      <c r="F126" s="7">
        <f>(E126*3)</f>
        <v>14.419985580000001</v>
      </c>
      <c r="G126" s="7">
        <f t="shared" ref="G126" si="38">(D126-F126)</f>
        <v>1.4419999999404354E-5</v>
      </c>
      <c r="H126" s="33">
        <v>3</v>
      </c>
      <c r="I126" t="s">
        <v>335</v>
      </c>
    </row>
    <row r="127" spans="1:9" ht="18.75" x14ac:dyDescent="0.3">
      <c r="A127" s="47" t="s">
        <v>257</v>
      </c>
      <c r="B127" s="9" t="s">
        <v>258</v>
      </c>
      <c r="C127" s="5">
        <v>44221</v>
      </c>
      <c r="D127" s="6">
        <v>33.56</v>
      </c>
      <c r="E127" s="6">
        <f>(D127*0.3333333)</f>
        <v>11.186665548000001</v>
      </c>
      <c r="F127" s="7">
        <f>(E127*2)</f>
        <v>22.373331096000001</v>
      </c>
      <c r="G127" s="7">
        <f t="shared" ref="G127" si="39">(D127-F127)</f>
        <v>11.186668904000001</v>
      </c>
      <c r="H127" s="33">
        <v>3</v>
      </c>
    </row>
    <row r="128" spans="1:9" ht="18.75" x14ac:dyDescent="0.3">
      <c r="A128" s="47" t="s">
        <v>259</v>
      </c>
      <c r="B128" s="9" t="s">
        <v>260</v>
      </c>
      <c r="C128" s="5">
        <v>44244</v>
      </c>
      <c r="D128" s="6">
        <v>27.31</v>
      </c>
      <c r="E128" s="6">
        <f>(D128*0.3333333)</f>
        <v>9.1033324229999995</v>
      </c>
      <c r="F128" s="7">
        <f>(E128*2)</f>
        <v>18.206664845999999</v>
      </c>
      <c r="G128" s="7">
        <f t="shared" ref="G128" si="40">(D128-F128)</f>
        <v>9.1033351539999998</v>
      </c>
      <c r="H128" s="33">
        <v>3</v>
      </c>
    </row>
    <row r="129" spans="1:9" ht="18.75" x14ac:dyDescent="0.3">
      <c r="A129" s="47" t="s">
        <v>261</v>
      </c>
      <c r="B129" s="9" t="s">
        <v>262</v>
      </c>
      <c r="C129" s="5">
        <v>44245</v>
      </c>
      <c r="D129" s="6">
        <v>20.12</v>
      </c>
      <c r="E129" s="6">
        <f>(D129*0.333333)</f>
        <v>6.7066599600000005</v>
      </c>
      <c r="F129" s="7">
        <f>(E129*2)</f>
        <v>13.413319920000001</v>
      </c>
      <c r="G129" s="7">
        <f t="shared" ref="G129" si="41">(D129-F129)</f>
        <v>6.7066800799999999</v>
      </c>
      <c r="H129" s="33">
        <v>3</v>
      </c>
    </row>
    <row r="130" spans="1:9" ht="18.75" x14ac:dyDescent="0.3">
      <c r="A130" s="47" t="s">
        <v>355</v>
      </c>
      <c r="B130" s="9" t="s">
        <v>356</v>
      </c>
      <c r="C130" s="5">
        <v>44866</v>
      </c>
      <c r="D130" s="6">
        <v>6.63</v>
      </c>
      <c r="E130" s="6">
        <f>(D130*0.333333)</f>
        <v>2.2099977900000001</v>
      </c>
      <c r="F130" s="7">
        <f>(E130*1)</f>
        <v>2.2099977900000001</v>
      </c>
      <c r="G130" s="7">
        <f t="shared" ref="G130" si="42">(D130-F130)</f>
        <v>4.4200022099999998</v>
      </c>
      <c r="H130" s="33">
        <v>3</v>
      </c>
    </row>
    <row r="131" spans="1:9" ht="18.75" x14ac:dyDescent="0.3">
      <c r="A131" s="58" t="s">
        <v>309</v>
      </c>
      <c r="B131" s="59"/>
      <c r="C131" s="10"/>
      <c r="D131" s="11">
        <f>SUM(D112:D130)</f>
        <v>737.51</v>
      </c>
      <c r="E131" s="11">
        <f>SUM(E112:E130)</f>
        <v>77.086607840999989</v>
      </c>
      <c r="F131" s="12">
        <f>SUM(F112:F130)</f>
        <v>706.09317001199997</v>
      </c>
      <c r="G131" s="12">
        <f>SUM(G112:G130)</f>
        <v>31.416829988000011</v>
      </c>
      <c r="H131" s="25"/>
      <c r="I131" s="1" t="b">
        <f>EXACT(ROUND(G131,2),ROUND(D131-F131,2))</f>
        <v>1</v>
      </c>
    </row>
    <row r="132" spans="1:9" ht="18.75" x14ac:dyDescent="0.3">
      <c r="A132" s="38"/>
      <c r="B132" s="48" t="s">
        <v>312</v>
      </c>
      <c r="C132" s="34"/>
      <c r="D132" s="35"/>
      <c r="E132" s="35"/>
      <c r="F132" s="36"/>
      <c r="G132" s="36"/>
      <c r="H132" s="25"/>
      <c r="I132" s="1"/>
    </row>
    <row r="133" spans="1:9" ht="18.75" x14ac:dyDescent="0.3">
      <c r="A133" s="49" t="s">
        <v>118</v>
      </c>
      <c r="B133" s="9" t="s">
        <v>119</v>
      </c>
      <c r="C133" s="5">
        <v>43100</v>
      </c>
      <c r="D133" s="6">
        <v>735</v>
      </c>
      <c r="E133" s="6">
        <v>0</v>
      </c>
      <c r="F133" s="7">
        <v>735</v>
      </c>
      <c r="G133" s="8">
        <f>(D133-F133)</f>
        <v>0</v>
      </c>
      <c r="H133" s="33">
        <v>4</v>
      </c>
    </row>
    <row r="134" spans="1:9" ht="18.75" x14ac:dyDescent="0.3">
      <c r="A134" s="49" t="s">
        <v>120</v>
      </c>
      <c r="B134" s="9" t="s">
        <v>121</v>
      </c>
      <c r="C134" s="5">
        <v>43145</v>
      </c>
      <c r="D134" s="6">
        <v>372</v>
      </c>
      <c r="E134" s="6">
        <v>0</v>
      </c>
      <c r="F134" s="7">
        <v>372</v>
      </c>
      <c r="G134" s="8">
        <f>(D134-F134)</f>
        <v>0</v>
      </c>
      <c r="H134" s="33">
        <v>4</v>
      </c>
    </row>
    <row r="135" spans="1:9" ht="18.75" x14ac:dyDescent="0.3">
      <c r="A135" s="49" t="s">
        <v>122</v>
      </c>
      <c r="B135" s="9" t="s">
        <v>123</v>
      </c>
      <c r="C135" s="5">
        <v>43145</v>
      </c>
      <c r="D135" s="6">
        <v>238.9</v>
      </c>
      <c r="E135" s="6">
        <v>0</v>
      </c>
      <c r="F135" s="7">
        <v>238.9</v>
      </c>
      <c r="G135" s="8">
        <f t="shared" ref="G135:G141" si="43">(D135-F135)</f>
        <v>0</v>
      </c>
      <c r="H135" s="33">
        <v>4</v>
      </c>
    </row>
    <row r="136" spans="1:9" ht="18.75" x14ac:dyDescent="0.3">
      <c r="A136" s="49" t="s">
        <v>124</v>
      </c>
      <c r="B136" s="9" t="s">
        <v>125</v>
      </c>
      <c r="C136" s="5">
        <v>43150</v>
      </c>
      <c r="D136" s="6">
        <v>14.88</v>
      </c>
      <c r="E136" s="6">
        <v>0</v>
      </c>
      <c r="F136" s="7">
        <v>14.88</v>
      </c>
      <c r="G136" s="8">
        <f t="shared" si="43"/>
        <v>0</v>
      </c>
      <c r="H136" s="33">
        <v>4</v>
      </c>
    </row>
    <row r="137" spans="1:9" ht="18.75" x14ac:dyDescent="0.3">
      <c r="A137" s="49" t="s">
        <v>126</v>
      </c>
      <c r="B137" s="9" t="s">
        <v>127</v>
      </c>
      <c r="C137" s="5">
        <v>43214</v>
      </c>
      <c r="D137" s="6">
        <v>1113</v>
      </c>
      <c r="E137" s="6">
        <v>0</v>
      </c>
      <c r="F137" s="7">
        <v>1113</v>
      </c>
      <c r="G137" s="8">
        <f t="shared" si="43"/>
        <v>0</v>
      </c>
      <c r="H137" s="33">
        <v>4</v>
      </c>
    </row>
    <row r="138" spans="1:9" ht="18.75" x14ac:dyDescent="0.3">
      <c r="A138" s="49" t="s">
        <v>128</v>
      </c>
      <c r="B138" s="9" t="s">
        <v>129</v>
      </c>
      <c r="C138" s="5">
        <v>43229</v>
      </c>
      <c r="D138" s="6">
        <v>48</v>
      </c>
      <c r="E138" s="6">
        <v>0</v>
      </c>
      <c r="F138" s="7">
        <v>48</v>
      </c>
      <c r="G138" s="8">
        <f t="shared" si="43"/>
        <v>0</v>
      </c>
      <c r="H138" s="33">
        <v>4</v>
      </c>
    </row>
    <row r="139" spans="1:9" ht="18.75" x14ac:dyDescent="0.3">
      <c r="A139" s="49" t="s">
        <v>130</v>
      </c>
      <c r="B139" s="9" t="s">
        <v>131</v>
      </c>
      <c r="C139" s="5">
        <v>43452</v>
      </c>
      <c r="D139" s="6">
        <v>405.45</v>
      </c>
      <c r="E139" s="6">
        <v>0</v>
      </c>
      <c r="F139" s="7">
        <v>405.45</v>
      </c>
      <c r="G139" s="8">
        <f t="shared" si="43"/>
        <v>0</v>
      </c>
      <c r="H139" s="33">
        <v>4</v>
      </c>
    </row>
    <row r="140" spans="1:9" ht="18.75" x14ac:dyDescent="0.3">
      <c r="A140" s="49" t="s">
        <v>132</v>
      </c>
      <c r="B140" s="9" t="s">
        <v>133</v>
      </c>
      <c r="C140" s="5">
        <v>43531</v>
      </c>
      <c r="D140" s="6">
        <v>686</v>
      </c>
      <c r="E140" s="6">
        <f t="shared" ref="E140:E166" si="44">(D140*0.25)</f>
        <v>171.5</v>
      </c>
      <c r="F140" s="7">
        <f>(E140*4)</f>
        <v>686</v>
      </c>
      <c r="G140" s="8">
        <f>(D140-F140)</f>
        <v>0</v>
      </c>
      <c r="H140" s="33">
        <v>4</v>
      </c>
      <c r="I140" t="s">
        <v>335</v>
      </c>
    </row>
    <row r="141" spans="1:9" ht="18.75" x14ac:dyDescent="0.3">
      <c r="A141" s="49" t="s">
        <v>134</v>
      </c>
      <c r="B141" s="9" t="s">
        <v>135</v>
      </c>
      <c r="C141" s="5">
        <v>43531</v>
      </c>
      <c r="D141" s="6">
        <v>120</v>
      </c>
      <c r="E141" s="6">
        <f t="shared" si="44"/>
        <v>30</v>
      </c>
      <c r="F141" s="7">
        <f>(E141*4)</f>
        <v>120</v>
      </c>
      <c r="G141" s="8">
        <f t="shared" si="43"/>
        <v>0</v>
      </c>
      <c r="H141" s="33">
        <v>4</v>
      </c>
      <c r="I141" t="s">
        <v>335</v>
      </c>
    </row>
    <row r="142" spans="1:9" ht="18.75" x14ac:dyDescent="0.3">
      <c r="A142" s="49" t="s">
        <v>179</v>
      </c>
      <c r="B142" s="9" t="s">
        <v>180</v>
      </c>
      <c r="C142" s="5">
        <v>43902</v>
      </c>
      <c r="D142" s="6">
        <v>195.25</v>
      </c>
      <c r="E142" s="6">
        <f t="shared" si="44"/>
        <v>48.8125</v>
      </c>
      <c r="F142" s="7">
        <f t="shared" ref="F142:F150" si="45">(E142*3)</f>
        <v>146.4375</v>
      </c>
      <c r="G142" s="8">
        <f t="shared" ref="G142" si="46">(D142-F142)</f>
        <v>48.8125</v>
      </c>
      <c r="H142" s="33">
        <v>4</v>
      </c>
    </row>
    <row r="143" spans="1:9" ht="18.75" x14ac:dyDescent="0.3">
      <c r="A143" s="49" t="s">
        <v>181</v>
      </c>
      <c r="B143" s="9" t="s">
        <v>182</v>
      </c>
      <c r="C143" s="5">
        <v>43902</v>
      </c>
      <c r="D143" s="6">
        <v>60</v>
      </c>
      <c r="E143" s="6">
        <f t="shared" si="44"/>
        <v>15</v>
      </c>
      <c r="F143" s="7">
        <f t="shared" si="45"/>
        <v>45</v>
      </c>
      <c r="G143" s="8">
        <f t="shared" ref="G143" si="47">(D143-F143)</f>
        <v>15</v>
      </c>
      <c r="H143" s="33">
        <v>4</v>
      </c>
    </row>
    <row r="144" spans="1:9" ht="18.75" x14ac:dyDescent="0.3">
      <c r="A144" s="49" t="s">
        <v>183</v>
      </c>
      <c r="B144" s="9" t="s">
        <v>184</v>
      </c>
      <c r="C144" s="5">
        <v>43902</v>
      </c>
      <c r="D144" s="6">
        <v>4.5</v>
      </c>
      <c r="E144" s="6">
        <f t="shared" si="44"/>
        <v>1.125</v>
      </c>
      <c r="F144" s="7">
        <f t="shared" si="45"/>
        <v>3.375</v>
      </c>
      <c r="G144" s="8">
        <f t="shared" ref="G144" si="48">(D144-F144)</f>
        <v>1.125</v>
      </c>
      <c r="H144" s="33">
        <v>4</v>
      </c>
    </row>
    <row r="145" spans="1:11" ht="18.75" x14ac:dyDescent="0.3">
      <c r="A145" s="49" t="s">
        <v>185</v>
      </c>
      <c r="B145" s="9" t="s">
        <v>135</v>
      </c>
      <c r="C145" s="5">
        <v>43902</v>
      </c>
      <c r="D145" s="6">
        <v>99</v>
      </c>
      <c r="E145" s="6">
        <f t="shared" si="44"/>
        <v>24.75</v>
      </c>
      <c r="F145" s="7">
        <f t="shared" si="45"/>
        <v>74.25</v>
      </c>
      <c r="G145" s="8">
        <f t="shared" ref="G145:G152" si="49">(D145-F145)</f>
        <v>24.75</v>
      </c>
      <c r="H145" s="33">
        <v>4</v>
      </c>
    </row>
    <row r="146" spans="1:11" ht="18.75" x14ac:dyDescent="0.3">
      <c r="A146" s="49" t="s">
        <v>186</v>
      </c>
      <c r="B146" s="9" t="s">
        <v>187</v>
      </c>
      <c r="C146" s="5">
        <v>43990</v>
      </c>
      <c r="D146" s="6">
        <v>6</v>
      </c>
      <c r="E146" s="6">
        <f t="shared" si="44"/>
        <v>1.5</v>
      </c>
      <c r="F146" s="7">
        <f t="shared" si="45"/>
        <v>4.5</v>
      </c>
      <c r="G146" s="8">
        <f t="shared" si="49"/>
        <v>1.5</v>
      </c>
      <c r="H146" s="33">
        <v>4</v>
      </c>
    </row>
    <row r="147" spans="1:11" ht="18.75" x14ac:dyDescent="0.3">
      <c r="A147" s="49" t="s">
        <v>188</v>
      </c>
      <c r="B147" s="9" t="s">
        <v>189</v>
      </c>
      <c r="C147" s="5">
        <v>43992</v>
      </c>
      <c r="D147" s="6">
        <v>31.24</v>
      </c>
      <c r="E147" s="6">
        <f t="shared" si="44"/>
        <v>7.81</v>
      </c>
      <c r="F147" s="7">
        <f t="shared" si="45"/>
        <v>23.43</v>
      </c>
      <c r="G147" s="8">
        <f t="shared" si="49"/>
        <v>7.8099999999999987</v>
      </c>
      <c r="H147" s="33">
        <v>4</v>
      </c>
    </row>
    <row r="148" spans="1:11" ht="18.75" x14ac:dyDescent="0.3">
      <c r="A148" s="49" t="s">
        <v>190</v>
      </c>
      <c r="B148" s="9" t="s">
        <v>192</v>
      </c>
      <c r="C148" s="5">
        <v>44095</v>
      </c>
      <c r="D148" s="6">
        <v>94.9</v>
      </c>
      <c r="E148" s="6">
        <f t="shared" si="44"/>
        <v>23.725000000000001</v>
      </c>
      <c r="F148" s="7">
        <f t="shared" si="45"/>
        <v>71.175000000000011</v>
      </c>
      <c r="G148" s="8">
        <f t="shared" si="49"/>
        <v>23.724999999999994</v>
      </c>
      <c r="H148" s="33">
        <v>4</v>
      </c>
    </row>
    <row r="149" spans="1:11" ht="18.75" x14ac:dyDescent="0.3">
      <c r="A149" s="49" t="s">
        <v>193</v>
      </c>
      <c r="B149" s="9" t="s">
        <v>191</v>
      </c>
      <c r="C149" s="5">
        <v>44095</v>
      </c>
      <c r="D149" s="6">
        <v>53</v>
      </c>
      <c r="E149" s="6">
        <f t="shared" si="44"/>
        <v>13.25</v>
      </c>
      <c r="F149" s="7">
        <f t="shared" si="45"/>
        <v>39.75</v>
      </c>
      <c r="G149" s="8">
        <f t="shared" si="49"/>
        <v>13.25</v>
      </c>
      <c r="H149" s="33">
        <v>4</v>
      </c>
    </row>
    <row r="150" spans="1:11" ht="18.75" x14ac:dyDescent="0.3">
      <c r="A150" s="49" t="s">
        <v>194</v>
      </c>
      <c r="B150" s="9" t="s">
        <v>195</v>
      </c>
      <c r="C150" s="5">
        <v>44098</v>
      </c>
      <c r="D150" s="6">
        <v>35</v>
      </c>
      <c r="E150" s="6">
        <f t="shared" si="44"/>
        <v>8.75</v>
      </c>
      <c r="F150" s="7">
        <f t="shared" si="45"/>
        <v>26.25</v>
      </c>
      <c r="G150" s="8">
        <f t="shared" si="49"/>
        <v>8.75</v>
      </c>
      <c r="H150" s="33">
        <v>4</v>
      </c>
      <c r="I150" s="23"/>
      <c r="J150" s="1"/>
      <c r="K150" s="23"/>
    </row>
    <row r="151" spans="1:11" ht="18.75" x14ac:dyDescent="0.3">
      <c r="A151" s="49" t="s">
        <v>263</v>
      </c>
      <c r="B151" s="9" t="s">
        <v>264</v>
      </c>
      <c r="C151" s="5">
        <v>44231</v>
      </c>
      <c r="D151" s="6">
        <v>33.049999999999997</v>
      </c>
      <c r="E151" s="6">
        <f t="shared" si="44"/>
        <v>8.2624999999999993</v>
      </c>
      <c r="F151" s="7">
        <f>(E151*2)</f>
        <v>16.524999999999999</v>
      </c>
      <c r="G151" s="8">
        <f t="shared" si="49"/>
        <v>16.524999999999999</v>
      </c>
      <c r="H151" s="33">
        <v>4</v>
      </c>
    </row>
    <row r="152" spans="1:11" ht="18.75" x14ac:dyDescent="0.3">
      <c r="A152" s="49" t="s">
        <v>265</v>
      </c>
      <c r="B152" s="9" t="s">
        <v>268</v>
      </c>
      <c r="C152" s="5">
        <v>44231</v>
      </c>
      <c r="D152" s="6">
        <v>66.099999999999994</v>
      </c>
      <c r="E152" s="6">
        <f t="shared" si="44"/>
        <v>16.524999999999999</v>
      </c>
      <c r="F152" s="7">
        <f>(E152*2)</f>
        <v>33.049999999999997</v>
      </c>
      <c r="G152" s="8">
        <f t="shared" si="49"/>
        <v>33.049999999999997</v>
      </c>
      <c r="H152" s="33">
        <v>4</v>
      </c>
      <c r="I152" s="1"/>
      <c r="J152" s="1"/>
      <c r="K152" s="23"/>
    </row>
    <row r="153" spans="1:11" ht="18.75" x14ac:dyDescent="0.3">
      <c r="A153" s="49" t="s">
        <v>266</v>
      </c>
      <c r="B153" s="9" t="s">
        <v>267</v>
      </c>
      <c r="C153" s="5">
        <v>44238</v>
      </c>
      <c r="D153" s="6">
        <v>10.66</v>
      </c>
      <c r="E153" s="6">
        <f t="shared" si="44"/>
        <v>2.665</v>
      </c>
      <c r="F153" s="7">
        <f>(E153*2)</f>
        <v>5.33</v>
      </c>
      <c r="G153" s="8">
        <f t="shared" ref="G153" si="50">(D153-F153)</f>
        <v>5.33</v>
      </c>
      <c r="H153" s="33">
        <v>4</v>
      </c>
    </row>
    <row r="154" spans="1:11" ht="18.75" x14ac:dyDescent="0.3">
      <c r="A154" s="49" t="s">
        <v>269</v>
      </c>
      <c r="B154" s="9" t="s">
        <v>270</v>
      </c>
      <c r="C154" s="5">
        <v>44242</v>
      </c>
      <c r="D154" s="6">
        <v>14.63</v>
      </c>
      <c r="E154" s="6">
        <f t="shared" si="44"/>
        <v>3.6575000000000002</v>
      </c>
      <c r="F154" s="7">
        <f>(E154*2)</f>
        <v>7.3150000000000004</v>
      </c>
      <c r="G154" s="8">
        <f t="shared" ref="G154:G161" si="51">(D154-F154)</f>
        <v>7.3150000000000004</v>
      </c>
      <c r="H154" s="33">
        <v>4</v>
      </c>
    </row>
    <row r="155" spans="1:11" ht="18.75" x14ac:dyDescent="0.3">
      <c r="A155" s="49" t="s">
        <v>271</v>
      </c>
      <c r="B155" s="9" t="s">
        <v>272</v>
      </c>
      <c r="C155" s="5">
        <v>44260</v>
      </c>
      <c r="D155" s="6">
        <v>33.020000000000003</v>
      </c>
      <c r="E155" s="6">
        <f t="shared" si="44"/>
        <v>8.2550000000000008</v>
      </c>
      <c r="F155" s="7">
        <f>(E155*2)</f>
        <v>16.510000000000002</v>
      </c>
      <c r="G155" s="8">
        <f t="shared" si="51"/>
        <v>16.510000000000002</v>
      </c>
      <c r="H155" s="33">
        <v>4</v>
      </c>
    </row>
    <row r="156" spans="1:11" ht="18.75" x14ac:dyDescent="0.3">
      <c r="A156" s="49" t="s">
        <v>273</v>
      </c>
      <c r="B156" s="9" t="s">
        <v>274</v>
      </c>
      <c r="C156" s="5">
        <v>44260</v>
      </c>
      <c r="D156" s="6">
        <v>28.09</v>
      </c>
      <c r="E156" s="6">
        <f t="shared" si="44"/>
        <v>7.0225</v>
      </c>
      <c r="F156" s="7">
        <v>2</v>
      </c>
      <c r="G156" s="8">
        <f t="shared" si="51"/>
        <v>26.09</v>
      </c>
      <c r="H156" s="33">
        <v>4</v>
      </c>
    </row>
    <row r="157" spans="1:11" ht="18.75" x14ac:dyDescent="0.3">
      <c r="A157" s="49" t="s">
        <v>275</v>
      </c>
      <c r="B157" s="9" t="s">
        <v>276</v>
      </c>
      <c r="C157" s="5">
        <v>44280</v>
      </c>
      <c r="D157" s="6">
        <v>128</v>
      </c>
      <c r="E157" s="6">
        <f t="shared" si="44"/>
        <v>32</v>
      </c>
      <c r="F157" s="7">
        <f t="shared" ref="F157:F162" si="52">(E157*2)</f>
        <v>64</v>
      </c>
      <c r="G157" s="8">
        <f t="shared" si="51"/>
        <v>64</v>
      </c>
      <c r="H157" s="33">
        <v>4</v>
      </c>
    </row>
    <row r="158" spans="1:11" ht="18.75" x14ac:dyDescent="0.3">
      <c r="A158" s="49" t="s">
        <v>277</v>
      </c>
      <c r="B158" s="9" t="s">
        <v>278</v>
      </c>
      <c r="C158" s="5">
        <v>44306</v>
      </c>
      <c r="D158" s="6">
        <v>33.049999999999997</v>
      </c>
      <c r="E158" s="6">
        <f t="shared" si="44"/>
        <v>8.2624999999999993</v>
      </c>
      <c r="F158" s="7">
        <f t="shared" si="52"/>
        <v>16.524999999999999</v>
      </c>
      <c r="G158" s="8">
        <f t="shared" si="51"/>
        <v>16.524999999999999</v>
      </c>
      <c r="H158" s="33">
        <v>4</v>
      </c>
    </row>
    <row r="159" spans="1:11" ht="18.75" x14ac:dyDescent="0.3">
      <c r="A159" s="49" t="s">
        <v>279</v>
      </c>
      <c r="B159" s="9" t="s">
        <v>214</v>
      </c>
      <c r="C159" s="5">
        <v>44306</v>
      </c>
      <c r="D159" s="6">
        <v>23.13</v>
      </c>
      <c r="E159" s="6">
        <f t="shared" si="44"/>
        <v>5.7824999999999998</v>
      </c>
      <c r="F159" s="7">
        <f t="shared" si="52"/>
        <v>11.565</v>
      </c>
      <c r="G159" s="8">
        <f t="shared" si="51"/>
        <v>11.565</v>
      </c>
      <c r="H159" s="33">
        <v>4</v>
      </c>
    </row>
    <row r="160" spans="1:11" ht="18.75" x14ac:dyDescent="0.3">
      <c r="A160" s="49" t="s">
        <v>280</v>
      </c>
      <c r="B160" s="9" t="s">
        <v>281</v>
      </c>
      <c r="C160" s="5">
        <v>44330</v>
      </c>
      <c r="D160" s="6">
        <v>27.9</v>
      </c>
      <c r="E160" s="6">
        <f t="shared" si="44"/>
        <v>6.9749999999999996</v>
      </c>
      <c r="F160" s="7">
        <f t="shared" si="52"/>
        <v>13.95</v>
      </c>
      <c r="G160" s="8">
        <f t="shared" si="51"/>
        <v>13.95</v>
      </c>
      <c r="H160" s="33">
        <v>4</v>
      </c>
    </row>
    <row r="161" spans="1:9" ht="18.75" x14ac:dyDescent="0.3">
      <c r="A161" s="49" t="s">
        <v>282</v>
      </c>
      <c r="B161" s="9" t="s">
        <v>283</v>
      </c>
      <c r="C161" s="5">
        <v>44330</v>
      </c>
      <c r="D161" s="6">
        <v>25.8</v>
      </c>
      <c r="E161" s="6">
        <f t="shared" si="44"/>
        <v>6.45</v>
      </c>
      <c r="F161" s="7">
        <f t="shared" si="52"/>
        <v>12.9</v>
      </c>
      <c r="G161" s="8">
        <f t="shared" si="51"/>
        <v>12.9</v>
      </c>
      <c r="H161" s="33">
        <v>4</v>
      </c>
    </row>
    <row r="162" spans="1:9" ht="18.75" x14ac:dyDescent="0.3">
      <c r="A162" s="49" t="s">
        <v>284</v>
      </c>
      <c r="B162" s="9" t="s">
        <v>285</v>
      </c>
      <c r="C162" s="5">
        <v>44379</v>
      </c>
      <c r="D162" s="6">
        <v>32.229999999999997</v>
      </c>
      <c r="E162" s="6">
        <f t="shared" si="44"/>
        <v>8.0574999999999992</v>
      </c>
      <c r="F162" s="7">
        <f t="shared" si="52"/>
        <v>16.114999999999998</v>
      </c>
      <c r="G162" s="8">
        <f t="shared" ref="G162:G168" si="53">(D162-F162)</f>
        <v>16.114999999999998</v>
      </c>
      <c r="H162" s="33">
        <v>4</v>
      </c>
    </row>
    <row r="163" spans="1:9" ht="18.75" x14ac:dyDescent="0.3">
      <c r="A163" s="49" t="s">
        <v>344</v>
      </c>
      <c r="B163" s="9" t="s">
        <v>345</v>
      </c>
      <c r="C163" s="5">
        <v>44593</v>
      </c>
      <c r="D163" s="6">
        <v>165.28</v>
      </c>
      <c r="E163" s="6">
        <f t="shared" si="44"/>
        <v>41.32</v>
      </c>
      <c r="F163" s="7">
        <f t="shared" ref="F163:F168" si="54">(E163*1)</f>
        <v>41.32</v>
      </c>
      <c r="G163" s="8">
        <f t="shared" si="53"/>
        <v>123.96000000000001</v>
      </c>
      <c r="H163" s="33">
        <v>4</v>
      </c>
    </row>
    <row r="164" spans="1:9" ht="18.75" x14ac:dyDescent="0.3">
      <c r="A164" s="49" t="s">
        <v>346</v>
      </c>
      <c r="B164" s="9" t="s">
        <v>347</v>
      </c>
      <c r="C164" s="5">
        <v>44835</v>
      </c>
      <c r="D164" s="6">
        <v>125</v>
      </c>
      <c r="E164" s="6">
        <f t="shared" si="44"/>
        <v>31.25</v>
      </c>
      <c r="F164" s="7">
        <f t="shared" si="54"/>
        <v>31.25</v>
      </c>
      <c r="G164" s="8">
        <f t="shared" si="53"/>
        <v>93.75</v>
      </c>
      <c r="H164" s="33">
        <v>4</v>
      </c>
    </row>
    <row r="165" spans="1:9" ht="18.75" x14ac:dyDescent="0.3">
      <c r="A165" s="49" t="s">
        <v>348</v>
      </c>
      <c r="B165" s="9" t="s">
        <v>349</v>
      </c>
      <c r="C165" s="5">
        <v>44593</v>
      </c>
      <c r="D165" s="6">
        <v>369</v>
      </c>
      <c r="E165" s="6">
        <f t="shared" si="44"/>
        <v>92.25</v>
      </c>
      <c r="F165" s="7">
        <f t="shared" si="54"/>
        <v>92.25</v>
      </c>
      <c r="G165" s="8">
        <f t="shared" si="53"/>
        <v>276.75</v>
      </c>
      <c r="H165" s="33">
        <v>4</v>
      </c>
    </row>
    <row r="166" spans="1:9" ht="18.75" x14ac:dyDescent="0.3">
      <c r="A166" s="49" t="s">
        <v>350</v>
      </c>
      <c r="B166" s="9" t="s">
        <v>351</v>
      </c>
      <c r="C166" s="5">
        <v>44621</v>
      </c>
      <c r="D166" s="6">
        <v>147.93</v>
      </c>
      <c r="E166" s="6">
        <f t="shared" si="44"/>
        <v>36.982500000000002</v>
      </c>
      <c r="F166" s="7">
        <f t="shared" si="54"/>
        <v>36.982500000000002</v>
      </c>
      <c r="G166" s="8">
        <f t="shared" si="53"/>
        <v>110.94750000000001</v>
      </c>
      <c r="H166" s="33">
        <v>4</v>
      </c>
    </row>
    <row r="167" spans="1:9" ht="18.75" x14ac:dyDescent="0.3">
      <c r="A167" s="49" t="s">
        <v>352</v>
      </c>
      <c r="B167" s="9" t="s">
        <v>351</v>
      </c>
      <c r="C167" s="5">
        <v>44621</v>
      </c>
      <c r="D167" s="6">
        <v>147.93</v>
      </c>
      <c r="E167" s="6">
        <f t="shared" ref="E167:E168" si="55">(D167*0.25)</f>
        <v>36.982500000000002</v>
      </c>
      <c r="F167" s="7">
        <f t="shared" si="54"/>
        <v>36.982500000000002</v>
      </c>
      <c r="G167" s="8">
        <f t="shared" si="53"/>
        <v>110.94750000000001</v>
      </c>
      <c r="H167" s="33">
        <v>4</v>
      </c>
    </row>
    <row r="168" spans="1:9" ht="18.75" x14ac:dyDescent="0.3">
      <c r="A168" s="49" t="s">
        <v>353</v>
      </c>
      <c r="B168" s="9" t="s">
        <v>354</v>
      </c>
      <c r="C168" s="5">
        <v>44835</v>
      </c>
      <c r="D168" s="6">
        <v>139.66999999999999</v>
      </c>
      <c r="E168" s="6">
        <f t="shared" si="55"/>
        <v>34.917499999999997</v>
      </c>
      <c r="F168" s="7">
        <f t="shared" si="54"/>
        <v>34.917499999999997</v>
      </c>
      <c r="G168" s="8">
        <f t="shared" si="53"/>
        <v>104.7525</v>
      </c>
      <c r="H168" s="33">
        <v>4</v>
      </c>
    </row>
    <row r="169" spans="1:9" ht="18.75" x14ac:dyDescent="0.3">
      <c r="A169" s="58" t="s">
        <v>309</v>
      </c>
      <c r="B169" s="59"/>
      <c r="C169" s="10"/>
      <c r="D169" s="11">
        <f>SUM(D133:D168)</f>
        <v>5862.59</v>
      </c>
      <c r="E169" s="11">
        <f>SUM(E133:E168)</f>
        <v>733.83999999999992</v>
      </c>
      <c r="F169" s="12">
        <f>SUM(F133:F168)</f>
        <v>4656.8849999999975</v>
      </c>
      <c r="G169" s="13">
        <f>SUM(G133:G168)</f>
        <v>1205.7050000000002</v>
      </c>
      <c r="H169" s="25"/>
      <c r="I169" s="1" t="b">
        <f>EXACT(ROUND(G169,2),ROUND(D169-F169,2))</f>
        <v>1</v>
      </c>
    </row>
    <row r="170" spans="1:9" ht="18.75" x14ac:dyDescent="0.3">
      <c r="A170" s="38"/>
      <c r="B170" s="51" t="s">
        <v>313</v>
      </c>
      <c r="C170" s="34"/>
      <c r="D170" s="35"/>
      <c r="E170" s="35"/>
      <c r="F170" s="36"/>
      <c r="G170" s="37"/>
      <c r="H170" s="25"/>
      <c r="I170" s="50"/>
    </row>
    <row r="171" spans="1:9" ht="18.75" x14ac:dyDescent="0.3">
      <c r="A171" s="52" t="s">
        <v>136</v>
      </c>
      <c r="B171" s="4" t="s">
        <v>137</v>
      </c>
      <c r="C171" s="5">
        <v>43455</v>
      </c>
      <c r="D171" s="6">
        <v>243</v>
      </c>
      <c r="E171" s="6">
        <v>0</v>
      </c>
      <c r="F171" s="7">
        <v>243</v>
      </c>
      <c r="G171" s="7">
        <v>0</v>
      </c>
      <c r="H171" s="33">
        <v>3</v>
      </c>
    </row>
    <row r="172" spans="1:9" ht="18.75" x14ac:dyDescent="0.3">
      <c r="A172" s="52" t="s">
        <v>138</v>
      </c>
      <c r="B172" s="4" t="s">
        <v>139</v>
      </c>
      <c r="C172" s="5">
        <v>43480</v>
      </c>
      <c r="D172" s="6">
        <v>41.31</v>
      </c>
      <c r="E172" s="6">
        <v>0</v>
      </c>
      <c r="F172" s="7">
        <v>41.31</v>
      </c>
      <c r="G172" s="7">
        <f>(D172-F172)</f>
        <v>0</v>
      </c>
      <c r="H172" s="33">
        <v>3</v>
      </c>
    </row>
    <row r="173" spans="1:9" ht="18.75" x14ac:dyDescent="0.3">
      <c r="A173" s="52" t="s">
        <v>196</v>
      </c>
      <c r="B173" s="9" t="s">
        <v>199</v>
      </c>
      <c r="C173" s="5">
        <v>43839</v>
      </c>
      <c r="D173" s="6">
        <v>111.9</v>
      </c>
      <c r="E173" s="6">
        <f t="shared" ref="E173" si="56">(D173/3)</f>
        <v>37.300000000000004</v>
      </c>
      <c r="F173" s="7">
        <f t="shared" ref="F173:F178" si="57">(E173*3)</f>
        <v>111.9</v>
      </c>
      <c r="G173" s="7">
        <f>(D173-F173)</f>
        <v>0</v>
      </c>
      <c r="H173" s="33">
        <v>3</v>
      </c>
      <c r="I173" t="s">
        <v>335</v>
      </c>
    </row>
    <row r="174" spans="1:9" ht="18.75" x14ac:dyDescent="0.3">
      <c r="A174" s="52" t="s">
        <v>198</v>
      </c>
      <c r="B174" s="9" t="s">
        <v>197</v>
      </c>
      <c r="C174" s="5">
        <v>43878</v>
      </c>
      <c r="D174" s="6">
        <v>24</v>
      </c>
      <c r="E174" s="6">
        <f>(D174*0.3333333)</f>
        <v>7.9999991999999995</v>
      </c>
      <c r="F174" s="7">
        <f t="shared" si="57"/>
        <v>23.9999976</v>
      </c>
      <c r="G174" s="7">
        <f>(D174-F174)</f>
        <v>2.3999999996249244E-6</v>
      </c>
      <c r="H174" s="33">
        <v>3</v>
      </c>
      <c r="I174" t="s">
        <v>335</v>
      </c>
    </row>
    <row r="175" spans="1:9" ht="18.75" x14ac:dyDescent="0.3">
      <c r="A175" s="52" t="s">
        <v>200</v>
      </c>
      <c r="B175" s="9" t="s">
        <v>201</v>
      </c>
      <c r="C175" s="5">
        <v>43902</v>
      </c>
      <c r="D175" s="6">
        <v>35</v>
      </c>
      <c r="E175" s="6">
        <f t="shared" ref="E175:E183" si="58">(D175*0.3333333)</f>
        <v>11.666665500000001</v>
      </c>
      <c r="F175" s="7">
        <f t="shared" si="57"/>
        <v>34.999996500000002</v>
      </c>
      <c r="G175" s="7">
        <f t="shared" ref="G175:G180" si="59">(D175-F175)</f>
        <v>3.4999999982687768E-6</v>
      </c>
      <c r="H175" s="33">
        <v>3</v>
      </c>
      <c r="I175" t="s">
        <v>335</v>
      </c>
    </row>
    <row r="176" spans="1:9" ht="18.75" x14ac:dyDescent="0.3">
      <c r="A176" s="52" t="s">
        <v>203</v>
      </c>
      <c r="B176" s="9" t="s">
        <v>202</v>
      </c>
      <c r="C176" s="5">
        <v>43990</v>
      </c>
      <c r="D176" s="6">
        <v>70</v>
      </c>
      <c r="E176" s="6">
        <f t="shared" si="58"/>
        <v>23.333331000000001</v>
      </c>
      <c r="F176" s="7">
        <f t="shared" si="57"/>
        <v>69.999993000000003</v>
      </c>
      <c r="G176" s="7">
        <f t="shared" si="59"/>
        <v>6.9999999965375537E-6</v>
      </c>
      <c r="H176" s="33">
        <v>3</v>
      </c>
      <c r="I176" t="s">
        <v>335</v>
      </c>
    </row>
    <row r="177" spans="1:9" ht="18.75" x14ac:dyDescent="0.3">
      <c r="A177" s="52" t="s">
        <v>213</v>
      </c>
      <c r="B177" s="9" t="s">
        <v>214</v>
      </c>
      <c r="C177" s="5">
        <v>44180</v>
      </c>
      <c r="D177" s="6">
        <v>75</v>
      </c>
      <c r="E177" s="6">
        <f t="shared" si="58"/>
        <v>24.999997499999999</v>
      </c>
      <c r="F177" s="7">
        <f t="shared" si="57"/>
        <v>74.999992499999991</v>
      </c>
      <c r="G177" s="7">
        <f t="shared" si="59"/>
        <v>7.5000000094860297E-6</v>
      </c>
      <c r="H177" s="33">
        <v>3</v>
      </c>
      <c r="I177" t="s">
        <v>335</v>
      </c>
    </row>
    <row r="178" spans="1:9" ht="18.75" x14ac:dyDescent="0.3">
      <c r="A178" s="52" t="s">
        <v>215</v>
      </c>
      <c r="B178" s="9" t="s">
        <v>216</v>
      </c>
      <c r="C178" s="5">
        <v>44180</v>
      </c>
      <c r="D178" s="6">
        <v>53.45</v>
      </c>
      <c r="E178" s="6">
        <f t="shared" si="58"/>
        <v>17.816664885000002</v>
      </c>
      <c r="F178" s="7">
        <f t="shared" si="57"/>
        <v>53.449994655000005</v>
      </c>
      <c r="G178" s="7">
        <f t="shared" si="59"/>
        <v>5.3449999981580731E-6</v>
      </c>
      <c r="H178" s="33">
        <v>3</v>
      </c>
      <c r="I178" t="s">
        <v>335</v>
      </c>
    </row>
    <row r="179" spans="1:9" ht="18.75" x14ac:dyDescent="0.3">
      <c r="A179" s="52" t="s">
        <v>286</v>
      </c>
      <c r="B179" s="9" t="s">
        <v>287</v>
      </c>
      <c r="C179" s="5">
        <v>44326</v>
      </c>
      <c r="D179" s="6">
        <v>35</v>
      </c>
      <c r="E179" s="6">
        <f t="shared" si="58"/>
        <v>11.666665500000001</v>
      </c>
      <c r="F179" s="7">
        <f>(E179*2)</f>
        <v>23.333331000000001</v>
      </c>
      <c r="G179" s="7">
        <f t="shared" si="59"/>
        <v>11.666668999999999</v>
      </c>
      <c r="H179" s="33">
        <v>3</v>
      </c>
    </row>
    <row r="180" spans="1:9" ht="18.75" x14ac:dyDescent="0.3">
      <c r="A180" s="52" t="s">
        <v>303</v>
      </c>
      <c r="B180" s="9" t="s">
        <v>304</v>
      </c>
      <c r="C180" s="5">
        <v>44532</v>
      </c>
      <c r="D180" s="6">
        <v>3220</v>
      </c>
      <c r="E180" s="6">
        <f t="shared" si="58"/>
        <v>1073.333226</v>
      </c>
      <c r="F180" s="7">
        <f>(E180*2)</f>
        <v>2146.6664519999999</v>
      </c>
      <c r="G180" s="7">
        <f t="shared" si="59"/>
        <v>1073.3335480000001</v>
      </c>
      <c r="H180" s="33">
        <v>3</v>
      </c>
    </row>
    <row r="181" spans="1:9" ht="18.75" x14ac:dyDescent="0.3">
      <c r="A181" s="52" t="s">
        <v>336</v>
      </c>
      <c r="B181" s="9" t="s">
        <v>337</v>
      </c>
      <c r="C181" s="5">
        <v>44805</v>
      </c>
      <c r="D181" s="6">
        <v>664</v>
      </c>
      <c r="E181" s="6">
        <f t="shared" si="58"/>
        <v>221.3333112</v>
      </c>
      <c r="F181" s="7">
        <f>(E181*1)</f>
        <v>221.3333112</v>
      </c>
      <c r="G181" s="7">
        <f t="shared" ref="G181" si="60">(D181-F181)</f>
        <v>442.66668879999997</v>
      </c>
      <c r="H181" s="33">
        <v>3</v>
      </c>
    </row>
    <row r="182" spans="1:9" ht="18.75" x14ac:dyDescent="0.3">
      <c r="A182" s="52" t="s">
        <v>338</v>
      </c>
      <c r="B182" s="9" t="s">
        <v>339</v>
      </c>
      <c r="C182" s="5">
        <v>44805</v>
      </c>
      <c r="D182" s="6">
        <v>332</v>
      </c>
      <c r="E182" s="6">
        <f t="shared" si="58"/>
        <v>110.6666556</v>
      </c>
      <c r="F182" s="7">
        <f>(E182*1)</f>
        <v>110.6666556</v>
      </c>
      <c r="G182" s="7">
        <f t="shared" ref="G182" si="61">(D182-F182)</f>
        <v>221.33334439999999</v>
      </c>
      <c r="H182" s="33">
        <v>3</v>
      </c>
    </row>
    <row r="183" spans="1:9" ht="18.75" x14ac:dyDescent="0.3">
      <c r="A183" s="52" t="s">
        <v>340</v>
      </c>
      <c r="B183" s="9" t="s">
        <v>341</v>
      </c>
      <c r="C183" s="5">
        <v>44805</v>
      </c>
      <c r="D183" s="6">
        <v>460</v>
      </c>
      <c r="E183" s="6">
        <f t="shared" si="58"/>
        <v>153.33331799999999</v>
      </c>
      <c r="F183" s="7">
        <f>(E183*1)</f>
        <v>153.33331799999999</v>
      </c>
      <c r="G183" s="7">
        <f t="shared" ref="G183" si="62">(D183-F183)</f>
        <v>306.66668200000004</v>
      </c>
      <c r="H183" s="33">
        <v>3</v>
      </c>
    </row>
    <row r="184" spans="1:9" ht="18.75" x14ac:dyDescent="0.3">
      <c r="A184" s="58" t="s">
        <v>314</v>
      </c>
      <c r="B184" s="59"/>
      <c r="C184" s="10"/>
      <c r="D184" s="11">
        <f>SUM(D171:D183)</f>
        <v>5364.66</v>
      </c>
      <c r="E184" s="11">
        <f>SUM(E171:E183)</f>
        <v>1693.449834385</v>
      </c>
      <c r="F184" s="12">
        <f>SUM(F171:F183)</f>
        <v>3308.9930420549999</v>
      </c>
      <c r="G184" s="12">
        <f>SUM(G171:G183)</f>
        <v>2055.6669579449999</v>
      </c>
      <c r="I184" s="1" t="b">
        <f>EXACT(ROUND(G184,2),ROUND(D184-F184,2))</f>
        <v>1</v>
      </c>
    </row>
    <row r="185" spans="1:9" ht="18.75" x14ac:dyDescent="0.3">
      <c r="A185" s="38"/>
      <c r="B185" s="53" t="s">
        <v>315</v>
      </c>
      <c r="C185" s="34"/>
      <c r="D185" s="35"/>
      <c r="E185" s="35"/>
      <c r="F185" s="36"/>
      <c r="G185" s="36"/>
      <c r="H185" s="27"/>
    </row>
    <row r="186" spans="1:9" ht="18.75" x14ac:dyDescent="0.3">
      <c r="A186" s="54" t="s">
        <v>140</v>
      </c>
      <c r="B186" s="4" t="s">
        <v>141</v>
      </c>
      <c r="C186" s="5">
        <v>43131</v>
      </c>
      <c r="D186" s="6">
        <v>57.85</v>
      </c>
      <c r="E186" s="6">
        <f>(D186*0.1)</f>
        <v>5.7850000000000001</v>
      </c>
      <c r="F186" s="7">
        <f>(E186*5)</f>
        <v>28.925000000000001</v>
      </c>
      <c r="G186" s="8">
        <f>(D186-F186)</f>
        <v>28.925000000000001</v>
      </c>
      <c r="H186" s="33">
        <v>10</v>
      </c>
    </row>
    <row r="187" spans="1:9" ht="18.75" x14ac:dyDescent="0.3">
      <c r="A187" s="54" t="s">
        <v>142</v>
      </c>
      <c r="B187" s="4" t="s">
        <v>143</v>
      </c>
      <c r="C187" s="5">
        <v>43528</v>
      </c>
      <c r="D187" s="6">
        <v>240</v>
      </c>
      <c r="E187" s="6">
        <f t="shared" ref="E187:E188" si="63">(D187*0.1)</f>
        <v>24</v>
      </c>
      <c r="F187" s="7">
        <f>(E187*4)</f>
        <v>96</v>
      </c>
      <c r="G187" s="8">
        <f t="shared" ref="G187:G192" si="64">(D187-F187)</f>
        <v>144</v>
      </c>
      <c r="H187" s="33">
        <v>10</v>
      </c>
    </row>
    <row r="188" spans="1:9" ht="18.75" x14ac:dyDescent="0.3">
      <c r="A188" s="54" t="s">
        <v>144</v>
      </c>
      <c r="B188" s="4" t="s">
        <v>289</v>
      </c>
      <c r="C188" s="5">
        <v>43530</v>
      </c>
      <c r="D188" s="6">
        <v>944</v>
      </c>
      <c r="E188" s="6">
        <f t="shared" si="63"/>
        <v>94.4</v>
      </c>
      <c r="F188" s="7">
        <f>(E188*4)</f>
        <v>377.6</v>
      </c>
      <c r="G188" s="8">
        <f t="shared" si="64"/>
        <v>566.4</v>
      </c>
      <c r="H188" s="33">
        <v>10</v>
      </c>
    </row>
    <row r="189" spans="1:9" ht="18.75" x14ac:dyDescent="0.3">
      <c r="A189" s="54" t="s">
        <v>288</v>
      </c>
      <c r="B189" s="9" t="s">
        <v>290</v>
      </c>
      <c r="C189" s="5">
        <v>44343</v>
      </c>
      <c r="D189" s="6">
        <v>561.79999999999995</v>
      </c>
      <c r="E189" s="6">
        <f t="shared" ref="E189:E190" si="65">(D189*0.1)</f>
        <v>56.18</v>
      </c>
      <c r="F189" s="7">
        <f>(E189*2)</f>
        <v>112.36</v>
      </c>
      <c r="G189" s="8">
        <f t="shared" ref="G189" si="66">(D189-F189)</f>
        <v>449.43999999999994</v>
      </c>
      <c r="H189" s="33">
        <v>10</v>
      </c>
    </row>
    <row r="190" spans="1:9" ht="18.75" x14ac:dyDescent="0.3">
      <c r="A190" s="54" t="s">
        <v>342</v>
      </c>
      <c r="B190" s="9" t="s">
        <v>343</v>
      </c>
      <c r="C190" s="5">
        <v>44652</v>
      </c>
      <c r="D190" s="6">
        <v>147.9</v>
      </c>
      <c r="E190" s="6">
        <f t="shared" si="65"/>
        <v>14.790000000000001</v>
      </c>
      <c r="F190" s="7">
        <f>(E190*1)</f>
        <v>14.790000000000001</v>
      </c>
      <c r="G190" s="8">
        <f t="shared" ref="G190" si="67">(D190-F190)</f>
        <v>133.11000000000001</v>
      </c>
      <c r="H190" s="55">
        <v>10</v>
      </c>
    </row>
    <row r="191" spans="1:9" ht="18.75" x14ac:dyDescent="0.3">
      <c r="A191" s="58" t="s">
        <v>309</v>
      </c>
      <c r="B191" s="59"/>
      <c r="C191" s="10"/>
      <c r="D191" s="11">
        <f>SUM(D186:D190)</f>
        <v>1951.55</v>
      </c>
      <c r="E191" s="11">
        <f>SUM(E186:E190)</f>
        <v>195.155</v>
      </c>
      <c r="F191" s="12">
        <f>SUM(F186:F190)</f>
        <v>629.67499999999995</v>
      </c>
      <c r="G191" s="13">
        <f>SUM(G186:G190)</f>
        <v>1321.875</v>
      </c>
      <c r="I191" s="1" t="b">
        <f>EXACT(ROUND(G191,2),ROUND(D191-F191,2))</f>
        <v>1</v>
      </c>
    </row>
    <row r="192" spans="1:9" ht="18.75" x14ac:dyDescent="0.3">
      <c r="A192" s="56" t="s">
        <v>147</v>
      </c>
      <c r="B192" s="57" t="s">
        <v>316</v>
      </c>
      <c r="C192" s="19">
        <v>43830</v>
      </c>
      <c r="D192" s="6">
        <v>69750</v>
      </c>
      <c r="E192" s="6">
        <v>15750</v>
      </c>
      <c r="F192" s="7">
        <v>69750</v>
      </c>
      <c r="G192" s="8">
        <f t="shared" si="64"/>
        <v>0</v>
      </c>
      <c r="H192" s="25"/>
    </row>
    <row r="193" spans="1:9" ht="18.75" x14ac:dyDescent="0.3">
      <c r="A193" s="58" t="s">
        <v>314</v>
      </c>
      <c r="B193" s="59"/>
      <c r="C193" s="10"/>
      <c r="D193" s="20">
        <v>69750</v>
      </c>
      <c r="E193" s="20">
        <v>15750</v>
      </c>
      <c r="F193" s="21">
        <v>69750</v>
      </c>
      <c r="G193" s="22">
        <f t="shared" ref="G193" si="68">(D193-F193)</f>
        <v>0</v>
      </c>
      <c r="H193" s="27"/>
    </row>
    <row r="194" spans="1:9" x14ac:dyDescent="0.25">
      <c r="A194" s="25"/>
      <c r="B194" s="26"/>
      <c r="C194" s="25"/>
      <c r="D194" s="25"/>
      <c r="E194" s="25"/>
      <c r="F194" s="25"/>
      <c r="G194" s="25"/>
    </row>
    <row r="195" spans="1:9" ht="18.75" x14ac:dyDescent="0.3">
      <c r="A195" s="25"/>
      <c r="B195" s="28" t="s">
        <v>217</v>
      </c>
      <c r="C195" s="27"/>
      <c r="D195" s="22">
        <f>(D58+D106+D110+D131+D169+D184+D191+D193)</f>
        <v>165067.88</v>
      </c>
      <c r="E195" s="22">
        <f>(E58+E106+E110+E131+E169+E184+E191+E193)</f>
        <v>26158.496792295999</v>
      </c>
      <c r="F195" s="22">
        <f>(F58+F106+F110+F131+F169+F184+F191+F193)</f>
        <v>118546.926762277</v>
      </c>
      <c r="G195" s="22">
        <f>(G58+G106+G110+G131+G169+G184+G191+G193)</f>
        <v>46520.953237723006</v>
      </c>
      <c r="I195" s="1" t="b">
        <f>EXACT(ROUND(G195,2),ROUND(D195-F195,2))</f>
        <v>1</v>
      </c>
    </row>
    <row r="196" spans="1:9" x14ac:dyDescent="0.25">
      <c r="E196" s="23"/>
    </row>
    <row r="197" spans="1:9" x14ac:dyDescent="0.25">
      <c r="E197" s="1"/>
    </row>
  </sheetData>
  <mergeCells count="8">
    <mergeCell ref="A193:B193"/>
    <mergeCell ref="A191:B191"/>
    <mergeCell ref="A58:B58"/>
    <mergeCell ref="A106:B106"/>
    <mergeCell ref="A110:B110"/>
    <mergeCell ref="A131:B131"/>
    <mergeCell ref="A169:B169"/>
    <mergeCell ref="A184:B184"/>
  </mergeCells>
  <pageMargins left="0.7" right="0.7" top="0.75" bottom="0.75" header="0.3" footer="0.3"/>
  <pageSetup paperSize="9" scale="44" orientation="portrait" r:id="rId1"/>
  <rowBreaks count="1" manualBreakCount="1">
    <brk id="107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87D3606A61448A208B67ED8DC2989" ma:contentTypeVersion="14" ma:contentTypeDescription="Crear nuevo documento." ma:contentTypeScope="" ma:versionID="7365c66efe6794a250b1346a53a69886">
  <xsd:schema xmlns:xsd="http://www.w3.org/2001/XMLSchema" xmlns:xs="http://www.w3.org/2001/XMLSchema" xmlns:p="http://schemas.microsoft.com/office/2006/metadata/properties" xmlns:ns3="e11f6543-d11e-404c-93a5-179019f0982a" xmlns:ns4="ef844340-b4a6-43bf-a1bc-0a5223e729aa" targetNamespace="http://schemas.microsoft.com/office/2006/metadata/properties" ma:root="true" ma:fieldsID="34aa145ef1ce54738385f36584bff592" ns3:_="" ns4:_="">
    <xsd:import namespace="e11f6543-d11e-404c-93a5-179019f0982a"/>
    <xsd:import namespace="ef844340-b4a6-43bf-a1bc-0a5223e729a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3:SharedWithDetails" minOccurs="0"/>
                <xsd:element ref="ns3:SharingHintHash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f6543-d11e-404c-93a5-179019f098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44340-b4a6-43bf-a1bc-0a5223e72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438D21-3FF1-4472-8FFC-03DE691D61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9AA54-53E3-4D1B-BDA5-4257D8DCF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f6543-d11e-404c-93a5-179019f0982a"/>
    <ds:schemaRef ds:uri="ef844340-b4a6-43bf-a1bc-0a5223e72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1BEAC1-E1B4-46E2-AAD9-B2CAC7BAD60A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f844340-b4a6-43bf-a1bc-0a5223e729aa"/>
    <ds:schemaRef ds:uri="http://www.w3.org/XML/1998/namespace"/>
    <ds:schemaRef ds:uri="http://purl.org/dc/elements/1.1/"/>
    <ds:schemaRef ds:uri="e11f6543-d11e-404c-93a5-179019f0982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SUNI;GABRIEL SOLER</dc:creator>
  <cp:keywords/>
  <dc:description/>
  <cp:lastModifiedBy>GABRIEL</cp:lastModifiedBy>
  <cp:revision/>
  <cp:lastPrinted>2022-03-17T13:00:36Z</cp:lastPrinted>
  <dcterms:created xsi:type="dcterms:W3CDTF">2020-03-06T09:11:02Z</dcterms:created>
  <dcterms:modified xsi:type="dcterms:W3CDTF">2023-02-03T13:19:06Z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0x01010094A87D3606A61448A208B67ED8DC2989</vt:lpwstr>
  </property>
</Properties>
</file>