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xr:revisionPtr revIDLastSave="0" documentId="13_ncr:1_{CF7D2D49-FC3C-4C71-B7F4-0F1344EAE07B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Hoja1" sheetId="1" r:id="rId1"/>
  </sheets>
  <definedNames>
    <definedName name="_xlnm.Print_Area" localSheetId="0">Hoja1!$A$1:$G$168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9" i="1" l="1"/>
  <c r="F158" i="1"/>
  <c r="F157" i="1"/>
  <c r="F156" i="1"/>
  <c r="F155" i="1"/>
  <c r="F154" i="1"/>
  <c r="F153" i="1"/>
  <c r="F152" i="1"/>
  <c r="F151" i="1"/>
  <c r="F159" i="1"/>
  <c r="F148" i="1" l="1"/>
  <c r="G118" i="1"/>
  <c r="F121" i="1"/>
  <c r="E121" i="1"/>
  <c r="E119" i="1"/>
  <c r="G147" i="1"/>
  <c r="F133" i="1"/>
  <c r="F132" i="1"/>
  <c r="F131" i="1"/>
  <c r="F130" i="1"/>
  <c r="F129" i="1"/>
  <c r="F128" i="1"/>
  <c r="F127" i="1"/>
  <c r="F126" i="1"/>
  <c r="F125" i="1"/>
  <c r="G125" i="1"/>
  <c r="G119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0" i="1"/>
  <c r="F138" i="1"/>
  <c r="F137" i="1"/>
  <c r="F136" i="1"/>
  <c r="F135" i="1"/>
  <c r="F134" i="1"/>
  <c r="F119" i="1"/>
  <c r="D117" i="1"/>
  <c r="G95" i="1"/>
  <c r="F95" i="1"/>
  <c r="E95" i="1"/>
  <c r="E53" i="1"/>
  <c r="F53" i="1"/>
  <c r="D53" i="1"/>
  <c r="G53" i="1"/>
  <c r="G164" i="1"/>
  <c r="G159" i="1"/>
  <c r="G117" i="1"/>
  <c r="G98" i="1"/>
  <c r="E164" i="1"/>
  <c r="E148" i="1"/>
  <c r="E117" i="1"/>
  <c r="F164" i="1"/>
  <c r="F117" i="1"/>
  <c r="F98" i="1"/>
  <c r="E168" i="1" l="1"/>
  <c r="D168" i="1"/>
  <c r="D159" i="1"/>
  <c r="E158" i="1"/>
  <c r="G158" i="1" s="1"/>
  <c r="D95" i="1"/>
  <c r="F94" i="1"/>
  <c r="G94" i="1" s="1"/>
  <c r="E94" i="1"/>
  <c r="F93" i="1"/>
  <c r="G93" i="1" s="1"/>
  <c r="E93" i="1"/>
  <c r="F92" i="1"/>
  <c r="G92" i="1" s="1"/>
  <c r="E92" i="1"/>
  <c r="E91" i="1"/>
  <c r="F91" i="1"/>
  <c r="G91" i="1" s="1"/>
  <c r="E52" i="1"/>
  <c r="F52" i="1" l="1"/>
  <c r="G166" i="1"/>
  <c r="E163" i="1"/>
  <c r="D164" i="1"/>
  <c r="G157" i="1"/>
  <c r="E157" i="1"/>
  <c r="D148" i="1"/>
  <c r="F147" i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G138" i="1"/>
  <c r="G137" i="1"/>
  <c r="G136" i="1"/>
  <c r="E116" i="1"/>
  <c r="F116" i="1" s="1"/>
  <c r="G116" i="1" s="1"/>
  <c r="E115" i="1"/>
  <c r="F115" i="1" s="1"/>
  <c r="G115" i="1" s="1"/>
  <c r="E114" i="1"/>
  <c r="F114" i="1" s="1"/>
  <c r="G114" i="1" s="1"/>
  <c r="E108" i="1"/>
  <c r="F108" i="1" s="1"/>
  <c r="E90" i="1"/>
  <c r="F90" i="1" s="1"/>
  <c r="G90" i="1" s="1"/>
  <c r="E89" i="1"/>
  <c r="F89" i="1" s="1"/>
  <c r="G89" i="1" s="1"/>
  <c r="E88" i="1"/>
  <c r="F88" i="1" s="1"/>
  <c r="G88" i="1" s="1"/>
  <c r="E87" i="1"/>
  <c r="F87" i="1" s="1"/>
  <c r="G87" i="1" s="1"/>
  <c r="G52" i="1" l="1"/>
  <c r="F163" i="1"/>
  <c r="G163" i="1" s="1"/>
  <c r="E82" i="1"/>
  <c r="F82" i="1" s="1"/>
  <c r="E51" i="1"/>
  <c r="F51" i="1" s="1"/>
  <c r="G51" i="1" s="1"/>
  <c r="E50" i="1"/>
  <c r="F50" i="1" s="1"/>
  <c r="G50" i="1" s="1"/>
  <c r="E49" i="1"/>
  <c r="F49" i="1" s="1"/>
  <c r="G49" i="1" s="1"/>
  <c r="E48" i="1"/>
  <c r="F48" i="1" s="1"/>
  <c r="G48" i="1" s="1"/>
  <c r="E47" i="1"/>
  <c r="F47" i="1" s="1"/>
  <c r="G47" i="1" s="1"/>
  <c r="E46" i="1"/>
  <c r="F46" i="1" s="1"/>
  <c r="G46" i="1" s="1"/>
  <c r="E45" i="1"/>
  <c r="F45" i="1" s="1"/>
  <c r="G45" i="1" s="1"/>
  <c r="E44" i="1"/>
  <c r="F44" i="1" s="1"/>
  <c r="G44" i="1" s="1"/>
  <c r="E43" i="1"/>
  <c r="F43" i="1" s="1"/>
  <c r="G43" i="1" s="1"/>
  <c r="E42" i="1"/>
  <c r="F42" i="1" s="1"/>
  <c r="G42" i="1" s="1"/>
  <c r="E41" i="1"/>
  <c r="F41" i="1" s="1"/>
  <c r="G41" i="1" s="1"/>
  <c r="E40" i="1"/>
  <c r="F40" i="1" s="1"/>
  <c r="G40" i="1" s="1"/>
  <c r="E39" i="1"/>
  <c r="F39" i="1" s="1"/>
  <c r="G39" i="1" s="1"/>
  <c r="E38" i="1"/>
  <c r="F38" i="1" s="1"/>
  <c r="G38" i="1" s="1"/>
  <c r="E37" i="1"/>
  <c r="E36" i="1"/>
  <c r="F36" i="1" s="1"/>
  <c r="F37" i="1" l="1"/>
  <c r="G36" i="1"/>
  <c r="E61" i="1"/>
  <c r="F61" i="1" s="1"/>
  <c r="E79" i="1"/>
  <c r="F79" i="1" l="1"/>
  <c r="G79" i="1" s="1"/>
  <c r="G37" i="1"/>
  <c r="G61" i="1"/>
  <c r="D98" i="1"/>
  <c r="E156" i="1"/>
  <c r="E155" i="1"/>
  <c r="E154" i="1"/>
  <c r="E153" i="1"/>
  <c r="E152" i="1"/>
  <c r="E151" i="1"/>
  <c r="E150" i="1"/>
  <c r="E113" i="1"/>
  <c r="E112" i="1"/>
  <c r="F112" i="1" s="1"/>
  <c r="E35" i="1"/>
  <c r="F35" i="1" s="1"/>
  <c r="E34" i="1"/>
  <c r="E33" i="1"/>
  <c r="G152" i="1" l="1"/>
  <c r="G156" i="1"/>
  <c r="F168" i="1"/>
  <c r="G153" i="1"/>
  <c r="F150" i="1"/>
  <c r="G150" i="1" s="1"/>
  <c r="G154" i="1"/>
  <c r="G151" i="1"/>
  <c r="G155" i="1"/>
  <c r="F113" i="1"/>
  <c r="G113" i="1" s="1"/>
  <c r="F33" i="1"/>
  <c r="G33" i="1" s="1"/>
  <c r="F34" i="1"/>
  <c r="G34" i="1" s="1"/>
  <c r="G112" i="1"/>
  <c r="G35" i="1"/>
  <c r="E111" i="1" l="1"/>
  <c r="F111" i="1" s="1"/>
  <c r="E86" i="1"/>
  <c r="E85" i="1"/>
  <c r="E84" i="1"/>
  <c r="E83" i="1"/>
  <c r="G82" i="1"/>
  <c r="E81" i="1"/>
  <c r="F81" i="1" s="1"/>
  <c r="E80" i="1"/>
  <c r="E78" i="1"/>
  <c r="E77" i="1"/>
  <c r="E76" i="1"/>
  <c r="E74" i="1"/>
  <c r="E73" i="1"/>
  <c r="E75" i="1"/>
  <c r="E32" i="1"/>
  <c r="E31" i="1"/>
  <c r="G127" i="1" l="1"/>
  <c r="G131" i="1"/>
  <c r="G135" i="1"/>
  <c r="G128" i="1"/>
  <c r="G132" i="1"/>
  <c r="G129" i="1"/>
  <c r="G133" i="1"/>
  <c r="G130" i="1"/>
  <c r="G134" i="1"/>
  <c r="F74" i="1"/>
  <c r="G74" i="1" s="1"/>
  <c r="F80" i="1"/>
  <c r="G80" i="1" s="1"/>
  <c r="F84" i="1"/>
  <c r="G84" i="1" s="1"/>
  <c r="F76" i="1"/>
  <c r="G76" i="1" s="1"/>
  <c r="F85" i="1"/>
  <c r="G85" i="1" s="1"/>
  <c r="F75" i="1"/>
  <c r="G75" i="1" s="1"/>
  <c r="F77" i="1"/>
  <c r="G77" i="1" s="1"/>
  <c r="F86" i="1"/>
  <c r="G86" i="1" s="1"/>
  <c r="F73" i="1"/>
  <c r="F78" i="1"/>
  <c r="G78" i="1" s="1"/>
  <c r="F83" i="1"/>
  <c r="G83" i="1" s="1"/>
  <c r="F31" i="1"/>
  <c r="G31" i="1" s="1"/>
  <c r="F32" i="1"/>
  <c r="G32" i="1" s="1"/>
  <c r="G111" i="1"/>
  <c r="G165" i="1"/>
  <c r="E162" i="1"/>
  <c r="F162" i="1" s="1"/>
  <c r="E161" i="1"/>
  <c r="F161" i="1" s="1"/>
  <c r="E160" i="1"/>
  <c r="F124" i="1"/>
  <c r="F123" i="1"/>
  <c r="F122" i="1"/>
  <c r="F120" i="1"/>
  <c r="E110" i="1"/>
  <c r="E109" i="1"/>
  <c r="E107" i="1"/>
  <c r="E96" i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1" i="1"/>
  <c r="F11" i="1" s="1"/>
  <c r="E10" i="1"/>
  <c r="E12" i="1"/>
  <c r="F12" i="1" s="1"/>
  <c r="F160" i="1" l="1"/>
  <c r="F96" i="1"/>
  <c r="G96" i="1" s="1"/>
  <c r="G73" i="1"/>
  <c r="F54" i="1"/>
  <c r="G54" i="1" s="1"/>
  <c r="F10" i="1"/>
  <c r="G81" i="1"/>
  <c r="F107" i="1"/>
  <c r="E98" i="1"/>
  <c r="G110" i="1"/>
  <c r="G109" i="1"/>
  <c r="G108" i="1"/>
  <c r="G106" i="1"/>
  <c r="G105" i="1"/>
  <c r="G104" i="1"/>
  <c r="G103" i="1"/>
  <c r="G102" i="1"/>
  <c r="G101" i="1"/>
  <c r="G100" i="1"/>
  <c r="G99" i="1"/>
  <c r="G97" i="1"/>
  <c r="G122" i="1"/>
  <c r="G126" i="1"/>
  <c r="G124" i="1"/>
  <c r="G123" i="1"/>
  <c r="G121" i="1"/>
  <c r="G120" i="1"/>
  <c r="G148" i="1"/>
  <c r="G168" i="1" s="1"/>
  <c r="G160" i="1"/>
  <c r="G16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9" i="1"/>
  <c r="G8" i="1"/>
  <c r="G7" i="1"/>
  <c r="G6" i="1"/>
  <c r="G4" i="1"/>
  <c r="G72" i="1"/>
  <c r="G71" i="1"/>
  <c r="G70" i="1"/>
  <c r="G69" i="1"/>
  <c r="G68" i="1"/>
  <c r="G67" i="1"/>
  <c r="G66" i="1"/>
  <c r="G65" i="1"/>
  <c r="G64" i="1"/>
  <c r="G63" i="1"/>
  <c r="G62" i="1"/>
  <c r="G60" i="1"/>
  <c r="G59" i="1"/>
  <c r="G58" i="1"/>
  <c r="G57" i="1"/>
  <c r="G56" i="1"/>
  <c r="G55" i="1"/>
  <c r="G10" i="1" l="1"/>
  <c r="G107" i="1"/>
  <c r="G5" i="1"/>
  <c r="G162" i="1"/>
</calcChain>
</file>

<file path=xl/sharedStrings.xml><?xml version="1.0" encoding="utf-8"?>
<sst xmlns="http://schemas.openxmlformats.org/spreadsheetml/2006/main" count="327" uniqueCount="320">
  <si>
    <t>CÓDIGO</t>
  </si>
  <si>
    <t>CONCEPTO</t>
  </si>
  <si>
    <t>MB01</t>
  </si>
  <si>
    <t>GPS Garmin 76 Cx</t>
  </si>
  <si>
    <t>MB02</t>
  </si>
  <si>
    <t>Sensor pH/ORP</t>
  </si>
  <si>
    <t>MB03</t>
  </si>
  <si>
    <t>Cable 52,5 m sensor pH/ORP</t>
  </si>
  <si>
    <t>MB04</t>
  </si>
  <si>
    <t>2 botellas de buceo</t>
  </si>
  <si>
    <t>MB05</t>
  </si>
  <si>
    <t>Baterías cámara de video</t>
  </si>
  <si>
    <t>MB06</t>
  </si>
  <si>
    <t>Sonda HONDEX PS-7</t>
  </si>
  <si>
    <t>MB07</t>
  </si>
  <si>
    <t>Botella de buceo</t>
  </si>
  <si>
    <t>MB08</t>
  </si>
  <si>
    <t>Cámara de fotografía CANON G7</t>
  </si>
  <si>
    <t>MB09</t>
  </si>
  <si>
    <t>Carcasa cámara de fotografía CANON G7</t>
  </si>
  <si>
    <t>MB10</t>
  </si>
  <si>
    <t>2 trajes de buceo</t>
  </si>
  <si>
    <t>MB11</t>
  </si>
  <si>
    <t>Plomos buceo</t>
  </si>
  <si>
    <t>MB12</t>
  </si>
  <si>
    <t>Manómetro TDS</t>
  </si>
  <si>
    <t>MB13</t>
  </si>
  <si>
    <t>Regulador Scubapro</t>
  </si>
  <si>
    <t>MB14</t>
  </si>
  <si>
    <t>MB15</t>
  </si>
  <si>
    <t>Octopus Scubapro</t>
  </si>
  <si>
    <t>MB16</t>
  </si>
  <si>
    <t>3 correas Scubapro</t>
  </si>
  <si>
    <t>MB17</t>
  </si>
  <si>
    <t>Caja de herramientas Discover</t>
  </si>
  <si>
    <t>MB20</t>
  </si>
  <si>
    <t>MB21</t>
  </si>
  <si>
    <t>2 Jacket SBQ TECH EVO</t>
  </si>
  <si>
    <t>MB22</t>
  </si>
  <si>
    <t>Guantes y cinturón SBQ</t>
  </si>
  <si>
    <t>MB23</t>
  </si>
  <si>
    <t>Ordenador Cressi Leonardo</t>
  </si>
  <si>
    <t>MB24</t>
  </si>
  <si>
    <t>Manómetro SBQ 400 Bar</t>
  </si>
  <si>
    <t>MB25</t>
  </si>
  <si>
    <t>Cámara video SONY</t>
  </si>
  <si>
    <t>MB27</t>
  </si>
  <si>
    <t>Sensores oceanogáficos</t>
  </si>
  <si>
    <t>MB28</t>
  </si>
  <si>
    <t xml:space="preserve">3 Trajes, ordenador CRESSI, regulador MK2 </t>
  </si>
  <si>
    <t>MB29</t>
  </si>
  <si>
    <t>Foco submarino</t>
  </si>
  <si>
    <t>MB30</t>
  </si>
  <si>
    <t>Cámara fotográfica SK8 y Micro SD 32GB</t>
  </si>
  <si>
    <t>MA01</t>
  </si>
  <si>
    <t>Balanza de laboratorio GRAM FV 220C</t>
  </si>
  <si>
    <t>MA02</t>
  </si>
  <si>
    <t>Cámara de fotografía microscopio MOTICAM X</t>
  </si>
  <si>
    <t>MA03</t>
  </si>
  <si>
    <t>Espectrofotómetro DINTER</t>
  </si>
  <si>
    <t>MA04</t>
  </si>
  <si>
    <t>Transformador</t>
  </si>
  <si>
    <t>MA05</t>
  </si>
  <si>
    <t>1 estufa</t>
  </si>
  <si>
    <t>MA06</t>
  </si>
  <si>
    <t>2 estufas</t>
  </si>
  <si>
    <t>MA07</t>
  </si>
  <si>
    <t>Oxímetro pHímetro HACH HQ 30d</t>
  </si>
  <si>
    <t>MA08</t>
  </si>
  <si>
    <t>4 HOBO Onset data loggers</t>
  </si>
  <si>
    <t>MA09</t>
  </si>
  <si>
    <t>Garmin ECHOMAP PLUS, Visor VEU454S y bat</t>
  </si>
  <si>
    <t>MA10</t>
  </si>
  <si>
    <t>Copiadora Ricoh</t>
  </si>
  <si>
    <t>MA11</t>
  </si>
  <si>
    <t>Accesorios Garmin ECHOPMAP PLUS</t>
  </si>
  <si>
    <t>MA12</t>
  </si>
  <si>
    <t>Sensor temperatura HOBO Pro V2</t>
  </si>
  <si>
    <t>MA13</t>
  </si>
  <si>
    <t xml:space="preserve">Sonda multiparamétrica </t>
  </si>
  <si>
    <t>MA14</t>
  </si>
  <si>
    <t>Interface AAQ</t>
  </si>
  <si>
    <t>MA15</t>
  </si>
  <si>
    <t>Video profesional</t>
  </si>
  <si>
    <t>MA16</t>
  </si>
  <si>
    <t>Winche eléctrico</t>
  </si>
  <si>
    <t>MA17</t>
  </si>
  <si>
    <t>Sonar barrido lateral</t>
  </si>
  <si>
    <t>MA18</t>
  </si>
  <si>
    <t>Cable sónar barrido lateral</t>
  </si>
  <si>
    <t>MA19</t>
  </si>
  <si>
    <t>Complemento sonar barrido lateral</t>
  </si>
  <si>
    <t>TA01</t>
  </si>
  <si>
    <t>Eje carro transporte embarcación semirrígida</t>
  </si>
  <si>
    <t>TA02</t>
  </si>
  <si>
    <t>Furgoneta Citroen Berlingo</t>
  </si>
  <si>
    <t>LI01</t>
  </si>
  <si>
    <t>La comunicación en las fundaciones</t>
  </si>
  <si>
    <t>LI02</t>
  </si>
  <si>
    <t>Journal of Crutacean Biology</t>
  </si>
  <si>
    <t>LI03</t>
  </si>
  <si>
    <t>Normas laborales</t>
  </si>
  <si>
    <t>LI04</t>
  </si>
  <si>
    <t>Conceptos y técnicas en ecología fluvial</t>
  </si>
  <si>
    <t>LI05</t>
  </si>
  <si>
    <t>Atlas de las aves nidificantes de la prov. Alicante</t>
  </si>
  <si>
    <t>LI06</t>
  </si>
  <si>
    <t>Fauna Ibérica: Annelida Polichaeta I</t>
  </si>
  <si>
    <t>LI07</t>
  </si>
  <si>
    <t>Guía de identificación de poliquetos</t>
  </si>
  <si>
    <t>LI08</t>
  </si>
  <si>
    <t>Química del agua marina</t>
  </si>
  <si>
    <t>LI09</t>
  </si>
  <si>
    <t>Técnicas análisis agua marina</t>
  </si>
  <si>
    <t>LI10</t>
  </si>
  <si>
    <t>Biografía Humana</t>
  </si>
  <si>
    <t>LI11</t>
  </si>
  <si>
    <t>Ictiofauna</t>
  </si>
  <si>
    <t>LI12</t>
  </si>
  <si>
    <t xml:space="preserve">Fauna Ibérica, 3 vol. </t>
  </si>
  <si>
    <t>EI</t>
  </si>
  <si>
    <t>Ordenadores</t>
  </si>
  <si>
    <t>E2</t>
  </si>
  <si>
    <t xml:space="preserve">3 monitores LED 23,8” BENQ </t>
  </si>
  <si>
    <t>E3</t>
  </si>
  <si>
    <t>2 Discos duros SSD Kingston A400 480GB Sata3</t>
  </si>
  <si>
    <t>E4</t>
  </si>
  <si>
    <t>Altavoces ordenador Pritech CC-626</t>
  </si>
  <si>
    <t>E5</t>
  </si>
  <si>
    <t>PC SiS Intel i7-7700 y monitor LED 23,6” AOC</t>
  </si>
  <si>
    <t>E6</t>
  </si>
  <si>
    <t>Conjunto inalámbrico Logiteck MK520</t>
  </si>
  <si>
    <t>E7</t>
  </si>
  <si>
    <t xml:space="preserve">PC SiS Intel i3-8100 </t>
  </si>
  <si>
    <t>E8</t>
  </si>
  <si>
    <t>PC SiS Intel 8G/SSD240</t>
  </si>
  <si>
    <t>E9</t>
  </si>
  <si>
    <t xml:space="preserve">Monitor LED 23.6 </t>
  </si>
  <si>
    <t>AI1</t>
  </si>
  <si>
    <t>Licencias Office</t>
  </si>
  <si>
    <t>AI2</t>
  </si>
  <si>
    <t>Acronis protección datos</t>
  </si>
  <si>
    <t>OI1</t>
  </si>
  <si>
    <t>Moldura marco</t>
  </si>
  <si>
    <t>OI2</t>
  </si>
  <si>
    <t>Cubos exposición</t>
  </si>
  <si>
    <t>OI3</t>
  </si>
  <si>
    <t>VALOR INICIAL</t>
  </si>
  <si>
    <t>FECHA</t>
  </si>
  <si>
    <t>DU1</t>
  </si>
  <si>
    <t>AMORT. EJERCICO</t>
  </si>
  <si>
    <t>AMORT. ACUMULADA</t>
  </si>
  <si>
    <t>VALOR CONTABLE</t>
  </si>
  <si>
    <t>MB31</t>
  </si>
  <si>
    <t>4 Botellas de buceo Metalsub</t>
  </si>
  <si>
    <t>MB32</t>
  </si>
  <si>
    <t>2 Fundas botella buceo</t>
  </si>
  <si>
    <t>MA20</t>
  </si>
  <si>
    <t>Hobbo pH</t>
  </si>
  <si>
    <t>MA21</t>
  </si>
  <si>
    <t>MA22</t>
  </si>
  <si>
    <t>2 Protectores cobre sensores</t>
  </si>
  <si>
    <t>MA23</t>
  </si>
  <si>
    <t>Grabadora zoom</t>
  </si>
  <si>
    <t>MA24</t>
  </si>
  <si>
    <t>Soporte smartphone</t>
  </si>
  <si>
    <t>MA25</t>
  </si>
  <si>
    <t>Trípode cámara video</t>
  </si>
  <si>
    <t>MA26</t>
  </si>
  <si>
    <t>Kit de iluminación</t>
  </si>
  <si>
    <t>MA27</t>
  </si>
  <si>
    <t>Telón de fondo para video</t>
  </si>
  <si>
    <t>MA28</t>
  </si>
  <si>
    <t>Micrófono ordenador</t>
  </si>
  <si>
    <t>MA29</t>
  </si>
  <si>
    <t xml:space="preserve">Electrodo de remmplazo </t>
  </si>
  <si>
    <t>MA30</t>
  </si>
  <si>
    <t>Hobbo Pro v2</t>
  </si>
  <si>
    <t>MA31</t>
  </si>
  <si>
    <t>2 Unidades AA Haier</t>
  </si>
  <si>
    <t>MA32</t>
  </si>
  <si>
    <t>6 Unidades ventilador de mesa</t>
  </si>
  <si>
    <t>L13</t>
  </si>
  <si>
    <t>Ecosistemas marinos</t>
  </si>
  <si>
    <t>E10</t>
  </si>
  <si>
    <t>3 SSD Kingston</t>
  </si>
  <si>
    <t>E11</t>
  </si>
  <si>
    <t>2 Discos Barracuda</t>
  </si>
  <si>
    <t>E12</t>
  </si>
  <si>
    <t>3 Cable Sata</t>
  </si>
  <si>
    <t>E13</t>
  </si>
  <si>
    <t>E14</t>
  </si>
  <si>
    <t>Latiguillo red</t>
  </si>
  <si>
    <t>E15</t>
  </si>
  <si>
    <t>Auriculares webcam</t>
  </si>
  <si>
    <t>E16</t>
  </si>
  <si>
    <t>Webcam</t>
  </si>
  <si>
    <t>2 Discos Kingston</t>
  </si>
  <si>
    <t>E17</t>
  </si>
  <si>
    <t>E18</t>
  </si>
  <si>
    <t>Memoria Kingston</t>
  </si>
  <si>
    <t>AI3</t>
  </si>
  <si>
    <t>Programa de edición video</t>
  </si>
  <si>
    <t>AI4</t>
  </si>
  <si>
    <t>Pinacle Studio 23</t>
  </si>
  <si>
    <t>AI5</t>
  </si>
  <si>
    <t>Windows 10 Pro 64 bits</t>
  </si>
  <si>
    <t>2 Windows 10 Pro 64 bits</t>
  </si>
  <si>
    <t>AI6</t>
  </si>
  <si>
    <t>INVENTARIO</t>
  </si>
  <si>
    <t>SUBTOTAL MATERIAL DE BUCEO</t>
  </si>
  <si>
    <t>SUBTOTAL ELEMENTOS DE TRANSPORTE</t>
  </si>
  <si>
    <t>SUBTOTAL LIBROS</t>
  </si>
  <si>
    <t>SUBTOTAL EQUIPOS INFORMÁTICA</t>
  </si>
  <si>
    <t>SUBTOTAL APLICACIONES INFORMÁTICAS</t>
  </si>
  <si>
    <t>SUBTOTAL OTRAS INSTALACIONES</t>
  </si>
  <si>
    <t>SUBTOTAL DERECHOS DE USO</t>
  </si>
  <si>
    <t>MB33</t>
  </si>
  <si>
    <t>Traje de buceo</t>
  </si>
  <si>
    <t>MB34</t>
  </si>
  <si>
    <t>2 linternas de buceo 2000 lúmenes</t>
  </si>
  <si>
    <t>MB35</t>
  </si>
  <si>
    <t>Linterna buceo 1800 lúmenes</t>
  </si>
  <si>
    <t>L14</t>
  </si>
  <si>
    <t>Memento Ley de Contratos del Estado</t>
  </si>
  <si>
    <t>L15</t>
  </si>
  <si>
    <t>AI7</t>
  </si>
  <si>
    <t>Webcam Logi</t>
  </si>
  <si>
    <t>AI8</t>
  </si>
  <si>
    <t>Disco duro</t>
  </si>
  <si>
    <t>SUBTOTAL MAQUINARIA</t>
  </si>
  <si>
    <t>TOTAL</t>
  </si>
  <si>
    <t>Cámara  video para ordenador Logi</t>
  </si>
  <si>
    <t>MA33</t>
  </si>
  <si>
    <t>MB36</t>
  </si>
  <si>
    <t>Ordenador de buceo Leonardo</t>
  </si>
  <si>
    <t>MB37</t>
  </si>
  <si>
    <t>Interface ordenador de buceo</t>
  </si>
  <si>
    <t>MB38</t>
  </si>
  <si>
    <t>2 reguladores de buceo</t>
  </si>
  <si>
    <t>MB39</t>
  </si>
  <si>
    <t>Juego de aletas zs2</t>
  </si>
  <si>
    <t>MB40</t>
  </si>
  <si>
    <t>MB41</t>
  </si>
  <si>
    <t>Cámara fotográfica TG6 y carcasa</t>
  </si>
  <si>
    <t>MB42</t>
  </si>
  <si>
    <t>Traje de buceo Gidive</t>
  </si>
  <si>
    <t>MB43</t>
  </si>
  <si>
    <t>Pinza Hartmann</t>
  </si>
  <si>
    <t>MB44</t>
  </si>
  <si>
    <t>GPS náutico Garmin 78S</t>
  </si>
  <si>
    <t>MB45</t>
  </si>
  <si>
    <t>Baterías Reguero</t>
  </si>
  <si>
    <t>MB46</t>
  </si>
  <si>
    <t>2 Brújulas Gidivestore</t>
  </si>
  <si>
    <t>MB47</t>
  </si>
  <si>
    <t>Hinchador Gidivestore</t>
  </si>
  <si>
    <t>MB48</t>
  </si>
  <si>
    <t>2 octopus xa Gidivestore</t>
  </si>
  <si>
    <t>MB49</t>
  </si>
  <si>
    <t>Manómetro Gidivestore</t>
  </si>
  <si>
    <t>MB50</t>
  </si>
  <si>
    <t>MB51</t>
  </si>
  <si>
    <t>Complemento Gidivestore</t>
  </si>
  <si>
    <t>MA34</t>
  </si>
  <si>
    <t>Patín arrastre cámara</t>
  </si>
  <si>
    <t>MA35</t>
  </si>
  <si>
    <t>Escalera portátil</t>
  </si>
  <si>
    <t>MA36</t>
  </si>
  <si>
    <t>2 Protectores cobre para sensor MX2500</t>
  </si>
  <si>
    <t>2 Capuchones electrodo sensor MX2500</t>
  </si>
  <si>
    <t>L16</t>
  </si>
  <si>
    <t>Historia de la ciencia</t>
  </si>
  <si>
    <t>L17</t>
  </si>
  <si>
    <t>Cambio climático en el Mediterráneo</t>
  </si>
  <si>
    <t>L18</t>
  </si>
  <si>
    <t>Entender y hacer ciencia con aves hoy</t>
  </si>
  <si>
    <t>E19</t>
  </si>
  <si>
    <t>Teclado de ordenador</t>
  </si>
  <si>
    <t>E20</t>
  </si>
  <si>
    <t>E21</t>
  </si>
  <si>
    <t>Altavoces ordenador Talius</t>
  </si>
  <si>
    <t>2 Webcams logi</t>
  </si>
  <si>
    <t>E22</t>
  </si>
  <si>
    <t>Cable HDMI</t>
  </si>
  <si>
    <t>E23</t>
  </si>
  <si>
    <t>Batería Powerbanc</t>
  </si>
  <si>
    <t>E24</t>
  </si>
  <si>
    <t>Tarjeta memoria SD</t>
  </si>
  <si>
    <t>E25</t>
  </si>
  <si>
    <t>Monitor LED 27 AOC</t>
  </si>
  <si>
    <t>E26</t>
  </si>
  <si>
    <t>Cascos videoconferencia Creative</t>
  </si>
  <si>
    <t>E27</t>
  </si>
  <si>
    <t>E28</t>
  </si>
  <si>
    <t>Micrófono para grabación video</t>
  </si>
  <si>
    <t>E29</t>
  </si>
  <si>
    <t>Interface audio para video</t>
  </si>
  <si>
    <t>E30</t>
  </si>
  <si>
    <t>Adaptador USB</t>
  </si>
  <si>
    <t>AI9</t>
  </si>
  <si>
    <t>Licencia Windows</t>
  </si>
  <si>
    <t>OI4</t>
  </si>
  <si>
    <t>Paneles exposición cambio climático</t>
  </si>
  <si>
    <t>Paneles exposición sobre el plástico</t>
  </si>
  <si>
    <t>Mamíferos de la Comunitat Valenciana</t>
  </si>
  <si>
    <t>MB52</t>
  </si>
  <si>
    <t>Linterna buceo</t>
  </si>
  <si>
    <t>MA37</t>
  </si>
  <si>
    <t>MA38</t>
  </si>
  <si>
    <t>Frigorífico</t>
  </si>
  <si>
    <t>MA39</t>
  </si>
  <si>
    <t>Tamizadora</t>
  </si>
  <si>
    <t>MA40</t>
  </si>
  <si>
    <t>Juego de tamices</t>
  </si>
  <si>
    <t>MA41</t>
  </si>
  <si>
    <t>Transductor Garming</t>
  </si>
  <si>
    <t>AI20</t>
  </si>
  <si>
    <t>Licencia software sonar</t>
  </si>
  <si>
    <t>Derechos de uso local sede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</si>
</sst>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8" fontId="0" fillId="0" borderId="0" xfId="0" applyNumberForma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8" fontId="4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/>
    <xf numFmtId="8" fontId="5" fillId="0" borderId="1" xfId="0" applyNumberFormat="1" applyFont="1" applyBorder="1"/>
    <xf numFmtId="0" fontId="4" fillId="0" borderId="3" xfId="0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8" fontId="6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/>
    <xf numFmtId="8" fontId="3" fillId="2" borderId="1" xfId="0" applyNumberFormat="1" applyFont="1" applyFill="1" applyBorder="1"/>
    <xf numFmtId="0" fontId="7" fillId="0" borderId="1" xfId="0" applyFont="1" applyBorder="1" applyAlignment="1">
      <alignment vertical="center"/>
    </xf>
    <xf numFmtId="14" fontId="4" fillId="0" borderId="1" xfId="1" applyNumberFormat="1" applyFont="1" applyBorder="1" applyAlignment="1">
      <alignment vertical="center"/>
    </xf>
    <xf numFmtId="0" fontId="5" fillId="0" borderId="1" xfId="0" applyFont="1" applyBorder="1"/>
    <xf numFmtId="14" fontId="5" fillId="0" borderId="1" xfId="0" applyNumberFormat="1" applyFont="1" applyBorder="1"/>
    <xf numFmtId="0" fontId="5" fillId="0" borderId="3" xfId="0" applyFont="1" applyBorder="1"/>
    <xf numFmtId="14" fontId="5" fillId="0" borderId="3" xfId="0" applyNumberFormat="1" applyFont="1" applyBorder="1"/>
    <xf numFmtId="0" fontId="4" fillId="0" borderId="3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right" vertical="center"/>
    </xf>
    <xf numFmtId="8" fontId="6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/>
    <xf numFmtId="8" fontId="3" fillId="0" borderId="1" xfId="0" applyNumberFormat="1" applyFont="1" applyBorder="1"/>
    <xf numFmtId="164" fontId="0" fillId="0" borderId="0" xfId="0" applyNumberFormat="1"/>
    <xf numFmtId="0" fontId="8" fillId="0" borderId="0" xfId="0" applyFont="1"/>
    <xf numFmtId="0" fontId="0" fillId="0" borderId="1" xfId="0" applyBorder="1"/>
    <xf numFmtId="0" fontId="2" fillId="0" borderId="1" xfId="0" applyFont="1" applyBorder="1"/>
    <xf numFmtId="8" fontId="0" fillId="0" borderId="1" xfId="0" applyNumberFormat="1" applyBorder="1"/>
    <xf numFmtId="0" fontId="3" fillId="0" borderId="1" xfId="0" applyFont="1" applyBorder="1" applyAlignment="1">
      <alignment horizontal="right"/>
    </xf>
    <xf numFmtId="0" fontId="9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/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K170"/>
  <sheetViews>
    <sheetView tabSelected="1" zoomScaleNormal="100" workbookViewId="0"/>
  </sheetViews>
  <sheetFormatPr baseColWidth="10" defaultColWidth="11.42578125" defaultRowHeight="15" x14ac:dyDescent="0.25"/>
  <cols>
    <col min="1" max="1" width="13.5703125" customWidth="1"/>
    <col min="2" max="2" width="55.42578125" customWidth="1"/>
    <col min="3" max="3" width="12.85546875" customWidth="1"/>
    <col min="4" max="4" width="22" customWidth="1"/>
    <col min="5" max="5" width="26.28515625" customWidth="1"/>
    <col min="6" max="6" width="30.7109375" customWidth="1"/>
    <col min="7" max="7" width="26.42578125" customWidth="1"/>
    <col min="8" max="8" width="14.85546875" customWidth="1"/>
  </cols>
  <sheetData>
    <row r="1" spans="1:7" ht="18.75" x14ac:dyDescent="0.3">
      <c r="A1" s="26"/>
      <c r="B1" s="31" t="s">
        <v>209</v>
      </c>
      <c r="C1" s="31">
        <v>2021</v>
      </c>
      <c r="D1" s="26"/>
      <c r="E1" s="26"/>
      <c r="F1" s="26"/>
      <c r="G1" s="26"/>
    </row>
    <row r="2" spans="1:7" ht="18.75" x14ac:dyDescent="0.3">
      <c r="A2" s="26"/>
      <c r="B2" s="26"/>
      <c r="C2" s="26"/>
      <c r="D2" s="26"/>
      <c r="E2" s="26"/>
      <c r="F2" s="26"/>
      <c r="G2" s="26"/>
    </row>
    <row r="3" spans="1:7" ht="18.75" x14ac:dyDescent="0.3">
      <c r="A3" s="2" t="s">
        <v>0</v>
      </c>
      <c r="B3" s="2" t="s">
        <v>1</v>
      </c>
      <c r="C3" s="3" t="s">
        <v>148</v>
      </c>
      <c r="D3" s="3" t="s">
        <v>147</v>
      </c>
      <c r="E3" s="3" t="s">
        <v>150</v>
      </c>
      <c r="F3" s="2" t="s">
        <v>151</v>
      </c>
      <c r="G3" s="2" t="s">
        <v>152</v>
      </c>
    </row>
    <row r="4" spans="1:7" ht="18.75" x14ac:dyDescent="0.3">
      <c r="A4" s="4" t="s">
        <v>2</v>
      </c>
      <c r="B4" s="4" t="s">
        <v>3</v>
      </c>
      <c r="C4" s="5">
        <v>39944</v>
      </c>
      <c r="D4" s="6">
        <v>385</v>
      </c>
      <c r="E4" s="6">
        <v>0</v>
      </c>
      <c r="F4" s="7">
        <v>385</v>
      </c>
      <c r="G4" s="8">
        <f>(D4-F4)</f>
        <v>0</v>
      </c>
    </row>
    <row r="5" spans="1:7" ht="18.75" x14ac:dyDescent="0.3">
      <c r="A5" s="4" t="s">
        <v>4</v>
      </c>
      <c r="B5" s="4" t="s">
        <v>5</v>
      </c>
      <c r="C5" s="5">
        <v>39948</v>
      </c>
      <c r="D5" s="6">
        <v>803</v>
      </c>
      <c r="E5" s="6">
        <v>0</v>
      </c>
      <c r="F5" s="7">
        <v>803</v>
      </c>
      <c r="G5" s="8">
        <f t="shared" ref="G5:G33" si="0">(D5-F5)</f>
        <v>0</v>
      </c>
    </row>
    <row r="6" spans="1:7" ht="18.75" x14ac:dyDescent="0.3">
      <c r="A6" s="4" t="s">
        <v>6</v>
      </c>
      <c r="B6" s="4" t="s">
        <v>7</v>
      </c>
      <c r="C6" s="5">
        <v>39993</v>
      </c>
      <c r="D6" s="6">
        <v>855</v>
      </c>
      <c r="E6" s="6">
        <v>0</v>
      </c>
      <c r="F6" s="7">
        <v>855</v>
      </c>
      <c r="G6" s="8">
        <f t="shared" si="0"/>
        <v>0</v>
      </c>
    </row>
    <row r="7" spans="1:7" ht="18.75" x14ac:dyDescent="0.3">
      <c r="A7" s="4" t="s">
        <v>8</v>
      </c>
      <c r="B7" s="4" t="s">
        <v>9</v>
      </c>
      <c r="C7" s="5">
        <v>40086</v>
      </c>
      <c r="D7" s="6">
        <v>432</v>
      </c>
      <c r="E7" s="6">
        <v>0</v>
      </c>
      <c r="F7" s="7">
        <v>432</v>
      </c>
      <c r="G7" s="8">
        <f t="shared" si="0"/>
        <v>0</v>
      </c>
    </row>
    <row r="8" spans="1:7" ht="18.75" x14ac:dyDescent="0.3">
      <c r="A8" s="4" t="s">
        <v>10</v>
      </c>
      <c r="B8" s="4" t="s">
        <v>11</v>
      </c>
      <c r="C8" s="5">
        <v>40350</v>
      </c>
      <c r="D8" s="6">
        <v>637.05999999999995</v>
      </c>
      <c r="E8" s="6">
        <v>0</v>
      </c>
      <c r="F8" s="7">
        <v>637.05999999999995</v>
      </c>
      <c r="G8" s="8">
        <f t="shared" si="0"/>
        <v>0</v>
      </c>
    </row>
    <row r="9" spans="1:7" ht="18.75" x14ac:dyDescent="0.3">
      <c r="A9" s="4" t="s">
        <v>12</v>
      </c>
      <c r="B9" s="4" t="s">
        <v>13</v>
      </c>
      <c r="C9" s="5">
        <v>40368</v>
      </c>
      <c r="D9" s="6">
        <v>190</v>
      </c>
      <c r="E9" s="6">
        <v>0</v>
      </c>
      <c r="F9" s="7">
        <v>190</v>
      </c>
      <c r="G9" s="8">
        <f t="shared" si="0"/>
        <v>0</v>
      </c>
    </row>
    <row r="10" spans="1:7" ht="18.75" x14ac:dyDescent="0.3">
      <c r="A10" s="4" t="s">
        <v>14</v>
      </c>
      <c r="B10" s="4" t="s">
        <v>15</v>
      </c>
      <c r="C10" s="5">
        <v>41556</v>
      </c>
      <c r="D10" s="6">
        <v>182</v>
      </c>
      <c r="E10" s="6">
        <f t="shared" ref="E10:E11" si="1">(D10*0.1)</f>
        <v>18.2</v>
      </c>
      <c r="F10" s="7">
        <f>(E10*9)</f>
        <v>163.79999999999998</v>
      </c>
      <c r="G10" s="8">
        <f>(D10-F10)</f>
        <v>18.200000000000017</v>
      </c>
    </row>
    <row r="11" spans="1:7" ht="18.75" x14ac:dyDescent="0.3">
      <c r="A11" s="4" t="s">
        <v>16</v>
      </c>
      <c r="B11" s="4" t="s">
        <v>17</v>
      </c>
      <c r="C11" s="5">
        <v>42278</v>
      </c>
      <c r="D11" s="6">
        <v>519.86</v>
      </c>
      <c r="E11" s="6">
        <f t="shared" si="1"/>
        <v>51.986000000000004</v>
      </c>
      <c r="F11" s="7">
        <f>(E11*7)</f>
        <v>363.90200000000004</v>
      </c>
      <c r="G11" s="8">
        <f t="shared" si="0"/>
        <v>155.95799999999997</v>
      </c>
    </row>
    <row r="12" spans="1:7" ht="18.75" x14ac:dyDescent="0.3">
      <c r="A12" s="4" t="s">
        <v>18</v>
      </c>
      <c r="B12" s="4" t="s">
        <v>19</v>
      </c>
      <c r="C12" s="5">
        <v>42286</v>
      </c>
      <c r="D12" s="6">
        <v>239.56</v>
      </c>
      <c r="E12" s="6">
        <f>(D12*0.1)</f>
        <v>23.956000000000003</v>
      </c>
      <c r="F12" s="7">
        <f>(E12*7)</f>
        <v>167.69200000000001</v>
      </c>
      <c r="G12" s="8">
        <f t="shared" si="0"/>
        <v>71.867999999999995</v>
      </c>
    </row>
    <row r="13" spans="1:7" ht="18.75" x14ac:dyDescent="0.3">
      <c r="A13" s="4" t="s">
        <v>20</v>
      </c>
      <c r="B13" s="4" t="s">
        <v>21</v>
      </c>
      <c r="C13" s="5">
        <v>42426</v>
      </c>
      <c r="D13" s="6">
        <v>900</v>
      </c>
      <c r="E13" s="6">
        <f t="shared" ref="E13:E52" si="2">(D13*0.1)</f>
        <v>90</v>
      </c>
      <c r="F13" s="7">
        <f t="shared" ref="F13:F19" si="3">(E13*6)</f>
        <v>540</v>
      </c>
      <c r="G13" s="8">
        <f t="shared" si="0"/>
        <v>360</v>
      </c>
    </row>
    <row r="14" spans="1:7" ht="18.75" x14ac:dyDescent="0.3">
      <c r="A14" s="4" t="s">
        <v>22</v>
      </c>
      <c r="B14" s="4" t="s">
        <v>23</v>
      </c>
      <c r="C14" s="5">
        <v>42466</v>
      </c>
      <c r="D14" s="6">
        <v>81</v>
      </c>
      <c r="E14" s="6">
        <f t="shared" si="2"/>
        <v>8.1</v>
      </c>
      <c r="F14" s="7">
        <f t="shared" si="3"/>
        <v>48.599999999999994</v>
      </c>
      <c r="G14" s="8">
        <f t="shared" si="0"/>
        <v>32.400000000000006</v>
      </c>
    </row>
    <row r="15" spans="1:7" ht="18.75" x14ac:dyDescent="0.3">
      <c r="A15" s="4" t="s">
        <v>24</v>
      </c>
      <c r="B15" s="4" t="s">
        <v>25</v>
      </c>
      <c r="C15" s="5">
        <v>42573</v>
      </c>
      <c r="D15" s="6">
        <v>80</v>
      </c>
      <c r="E15" s="6">
        <f t="shared" si="2"/>
        <v>8</v>
      </c>
      <c r="F15" s="7">
        <f t="shared" si="3"/>
        <v>48</v>
      </c>
      <c r="G15" s="8">
        <f t="shared" si="0"/>
        <v>32</v>
      </c>
    </row>
    <row r="16" spans="1:7" ht="18.75" x14ac:dyDescent="0.3">
      <c r="A16" s="4" t="s">
        <v>26</v>
      </c>
      <c r="B16" s="4" t="s">
        <v>27</v>
      </c>
      <c r="C16" s="5">
        <v>42634</v>
      </c>
      <c r="D16" s="6">
        <v>183.5</v>
      </c>
      <c r="E16" s="6">
        <f t="shared" si="2"/>
        <v>18.350000000000001</v>
      </c>
      <c r="F16" s="7">
        <f t="shared" si="3"/>
        <v>110.10000000000001</v>
      </c>
      <c r="G16" s="8">
        <f t="shared" si="0"/>
        <v>73.399999999999991</v>
      </c>
    </row>
    <row r="17" spans="1:10" ht="18.75" x14ac:dyDescent="0.3">
      <c r="A17" s="4" t="s">
        <v>28</v>
      </c>
      <c r="B17" s="4" t="s">
        <v>25</v>
      </c>
      <c r="C17" s="5">
        <v>42656</v>
      </c>
      <c r="D17" s="6">
        <v>70</v>
      </c>
      <c r="E17" s="6">
        <f t="shared" si="2"/>
        <v>7</v>
      </c>
      <c r="F17" s="7">
        <f t="shared" si="3"/>
        <v>42</v>
      </c>
      <c r="G17" s="8">
        <f t="shared" si="0"/>
        <v>28</v>
      </c>
    </row>
    <row r="18" spans="1:10" ht="18.75" x14ac:dyDescent="0.3">
      <c r="A18" s="4" t="s">
        <v>29</v>
      </c>
      <c r="B18" s="4" t="s">
        <v>30</v>
      </c>
      <c r="C18" s="5">
        <v>42656</v>
      </c>
      <c r="D18" s="6">
        <v>70</v>
      </c>
      <c r="E18" s="6">
        <f t="shared" si="2"/>
        <v>7</v>
      </c>
      <c r="F18" s="7">
        <f t="shared" si="3"/>
        <v>42</v>
      </c>
      <c r="G18" s="8">
        <f t="shared" si="0"/>
        <v>28</v>
      </c>
    </row>
    <row r="19" spans="1:10" ht="18.75" x14ac:dyDescent="0.3">
      <c r="A19" s="4" t="s">
        <v>31</v>
      </c>
      <c r="B19" s="4" t="s">
        <v>32</v>
      </c>
      <c r="C19" s="5">
        <v>42656</v>
      </c>
      <c r="D19" s="6">
        <v>48</v>
      </c>
      <c r="E19" s="6">
        <f t="shared" si="2"/>
        <v>4.8000000000000007</v>
      </c>
      <c r="F19" s="7">
        <f t="shared" si="3"/>
        <v>28.800000000000004</v>
      </c>
      <c r="G19" s="8">
        <f t="shared" si="0"/>
        <v>19.199999999999996</v>
      </c>
    </row>
    <row r="20" spans="1:10" ht="18.75" x14ac:dyDescent="0.3">
      <c r="A20" s="4" t="s">
        <v>33</v>
      </c>
      <c r="B20" s="4" t="s">
        <v>34</v>
      </c>
      <c r="C20" s="5">
        <v>40346</v>
      </c>
      <c r="D20" s="6">
        <v>38</v>
      </c>
      <c r="E20" s="6">
        <v>0</v>
      </c>
      <c r="F20" s="7">
        <v>38</v>
      </c>
      <c r="G20" s="8">
        <f t="shared" si="0"/>
        <v>0</v>
      </c>
    </row>
    <row r="21" spans="1:10" ht="18.75" x14ac:dyDescent="0.3">
      <c r="A21" s="4" t="s">
        <v>35</v>
      </c>
      <c r="B21" s="4" t="s">
        <v>9</v>
      </c>
      <c r="C21" s="5">
        <v>42910</v>
      </c>
      <c r="D21" s="6">
        <v>447</v>
      </c>
      <c r="E21" s="6">
        <f t="shared" si="2"/>
        <v>44.7</v>
      </c>
      <c r="F21" s="7">
        <f t="shared" ref="F21:F27" si="4">(E21*5)</f>
        <v>223.5</v>
      </c>
      <c r="G21" s="8">
        <f t="shared" si="0"/>
        <v>223.5</v>
      </c>
    </row>
    <row r="22" spans="1:10" ht="18.75" x14ac:dyDescent="0.3">
      <c r="A22" s="4" t="s">
        <v>36</v>
      </c>
      <c r="B22" s="4" t="s">
        <v>37</v>
      </c>
      <c r="C22" s="5">
        <v>42921</v>
      </c>
      <c r="D22" s="6">
        <v>412</v>
      </c>
      <c r="E22" s="6">
        <f t="shared" si="2"/>
        <v>41.2</v>
      </c>
      <c r="F22" s="7">
        <f t="shared" si="4"/>
        <v>206</v>
      </c>
      <c r="G22" s="8">
        <f t="shared" si="0"/>
        <v>206</v>
      </c>
    </row>
    <row r="23" spans="1:10" ht="18.75" x14ac:dyDescent="0.3">
      <c r="A23" s="4" t="s">
        <v>38</v>
      </c>
      <c r="B23" s="4" t="s">
        <v>39</v>
      </c>
      <c r="C23" s="5">
        <v>42921</v>
      </c>
      <c r="D23" s="6">
        <v>99.4</v>
      </c>
      <c r="E23" s="6">
        <f t="shared" si="2"/>
        <v>9.9400000000000013</v>
      </c>
      <c r="F23" s="7">
        <f t="shared" si="4"/>
        <v>49.7</v>
      </c>
      <c r="G23" s="8">
        <f t="shared" si="0"/>
        <v>49.7</v>
      </c>
    </row>
    <row r="24" spans="1:10" ht="18.75" x14ac:dyDescent="0.3">
      <c r="A24" s="4" t="s">
        <v>40</v>
      </c>
      <c r="B24" s="4" t="s">
        <v>41</v>
      </c>
      <c r="C24" s="5">
        <v>42982</v>
      </c>
      <c r="D24" s="6">
        <v>232.5</v>
      </c>
      <c r="E24" s="6">
        <f t="shared" si="2"/>
        <v>23.25</v>
      </c>
      <c r="F24" s="7">
        <f t="shared" si="4"/>
        <v>116.25</v>
      </c>
      <c r="G24" s="8">
        <f t="shared" si="0"/>
        <v>116.25</v>
      </c>
    </row>
    <row r="25" spans="1:10" ht="18.75" x14ac:dyDescent="0.3">
      <c r="A25" s="4" t="s">
        <v>42</v>
      </c>
      <c r="B25" s="4" t="s">
        <v>43</v>
      </c>
      <c r="C25" s="5">
        <v>43012</v>
      </c>
      <c r="D25" s="6">
        <v>50</v>
      </c>
      <c r="E25" s="6">
        <f t="shared" si="2"/>
        <v>5</v>
      </c>
      <c r="F25" s="7">
        <f t="shared" si="4"/>
        <v>25</v>
      </c>
      <c r="G25" s="8">
        <f t="shared" si="0"/>
        <v>25</v>
      </c>
    </row>
    <row r="26" spans="1:10" ht="18.75" x14ac:dyDescent="0.3">
      <c r="A26" s="4" t="s">
        <v>44</v>
      </c>
      <c r="B26" s="4" t="s">
        <v>45</v>
      </c>
      <c r="C26" s="5">
        <v>43013</v>
      </c>
      <c r="D26" s="6">
        <v>440.69</v>
      </c>
      <c r="E26" s="6">
        <f t="shared" si="2"/>
        <v>44.069000000000003</v>
      </c>
      <c r="F26" s="7">
        <f t="shared" si="4"/>
        <v>220.34500000000003</v>
      </c>
      <c r="G26" s="8">
        <f t="shared" si="0"/>
        <v>220.34499999999997</v>
      </c>
    </row>
    <row r="27" spans="1:10" ht="18.75" x14ac:dyDescent="0.3">
      <c r="A27" s="4" t="s">
        <v>46</v>
      </c>
      <c r="B27" s="4" t="s">
        <v>47</v>
      </c>
      <c r="C27" s="5">
        <v>43013</v>
      </c>
      <c r="D27" s="6">
        <v>159.26</v>
      </c>
      <c r="E27" s="6">
        <f t="shared" si="2"/>
        <v>15.926</v>
      </c>
      <c r="F27" s="7">
        <f t="shared" si="4"/>
        <v>79.63</v>
      </c>
      <c r="G27" s="8">
        <f t="shared" si="0"/>
        <v>79.63</v>
      </c>
    </row>
    <row r="28" spans="1:10" ht="18.75" x14ac:dyDescent="0.3">
      <c r="A28" s="4" t="s">
        <v>48</v>
      </c>
      <c r="B28" s="4" t="s">
        <v>49</v>
      </c>
      <c r="C28" s="5">
        <v>43157</v>
      </c>
      <c r="D28" s="6">
        <v>826.08</v>
      </c>
      <c r="E28" s="6">
        <f t="shared" si="2"/>
        <v>82.608000000000004</v>
      </c>
      <c r="F28" s="7">
        <f>(E28*4)</f>
        <v>330.43200000000002</v>
      </c>
      <c r="G28" s="8">
        <f t="shared" si="0"/>
        <v>495.64800000000002</v>
      </c>
    </row>
    <row r="29" spans="1:10" ht="18.75" x14ac:dyDescent="0.3">
      <c r="A29" s="4" t="s">
        <v>50</v>
      </c>
      <c r="B29" s="4" t="s">
        <v>51</v>
      </c>
      <c r="C29" s="5">
        <v>43214</v>
      </c>
      <c r="D29" s="6">
        <v>491</v>
      </c>
      <c r="E29" s="6">
        <f t="shared" si="2"/>
        <v>49.1</v>
      </c>
      <c r="F29" s="7">
        <f>(E29*4)</f>
        <v>196.4</v>
      </c>
      <c r="G29" s="8">
        <f t="shared" si="0"/>
        <v>294.60000000000002</v>
      </c>
    </row>
    <row r="30" spans="1:10" ht="18.75" x14ac:dyDescent="0.3">
      <c r="A30" s="4" t="s">
        <v>52</v>
      </c>
      <c r="B30" s="4" t="s">
        <v>53</v>
      </c>
      <c r="C30" s="5">
        <v>43368</v>
      </c>
      <c r="D30" s="6">
        <v>57.83</v>
      </c>
      <c r="E30" s="6">
        <f t="shared" si="2"/>
        <v>5.7830000000000004</v>
      </c>
      <c r="F30" s="7">
        <f>(E30*4)</f>
        <v>23.132000000000001</v>
      </c>
      <c r="G30" s="8">
        <f t="shared" si="0"/>
        <v>34.697999999999993</v>
      </c>
      <c r="H30" s="1"/>
      <c r="J30" s="1"/>
    </row>
    <row r="31" spans="1:10" ht="18.75" x14ac:dyDescent="0.3">
      <c r="A31" s="4" t="s">
        <v>153</v>
      </c>
      <c r="B31" s="9" t="s">
        <v>154</v>
      </c>
      <c r="C31" s="5">
        <v>44025</v>
      </c>
      <c r="D31" s="6">
        <v>770.26</v>
      </c>
      <c r="E31" s="6">
        <f t="shared" si="2"/>
        <v>77.02600000000001</v>
      </c>
      <c r="F31" s="7">
        <f>(E31*2)</f>
        <v>154.05200000000002</v>
      </c>
      <c r="G31" s="8">
        <f t="shared" si="0"/>
        <v>616.20799999999997</v>
      </c>
      <c r="H31" s="1"/>
      <c r="J31" s="1"/>
    </row>
    <row r="32" spans="1:10" ht="18.75" x14ac:dyDescent="0.3">
      <c r="A32" s="4" t="s">
        <v>155</v>
      </c>
      <c r="B32" s="9" t="s">
        <v>156</v>
      </c>
      <c r="C32" s="5">
        <v>44025</v>
      </c>
      <c r="D32" s="6">
        <v>27.64</v>
      </c>
      <c r="E32" s="6">
        <f t="shared" si="2"/>
        <v>2.7640000000000002</v>
      </c>
      <c r="F32" s="7">
        <f>(E32*2)</f>
        <v>5.5280000000000005</v>
      </c>
      <c r="G32" s="8">
        <f t="shared" si="0"/>
        <v>22.112000000000002</v>
      </c>
      <c r="H32" s="1"/>
      <c r="J32" s="1"/>
    </row>
    <row r="33" spans="1:10" ht="18.75" x14ac:dyDescent="0.3">
      <c r="A33" s="4" t="s">
        <v>217</v>
      </c>
      <c r="B33" s="9" t="s">
        <v>218</v>
      </c>
      <c r="C33" s="5">
        <v>44063</v>
      </c>
      <c r="D33" s="6">
        <v>124.79</v>
      </c>
      <c r="E33" s="6">
        <f t="shared" si="2"/>
        <v>12.479000000000001</v>
      </c>
      <c r="F33" s="7">
        <f>(E33*2)</f>
        <v>24.958000000000002</v>
      </c>
      <c r="G33" s="8">
        <f t="shared" si="0"/>
        <v>99.832000000000008</v>
      </c>
      <c r="H33" s="1"/>
      <c r="J33" s="1"/>
    </row>
    <row r="34" spans="1:10" ht="18.75" x14ac:dyDescent="0.3">
      <c r="A34" s="4" t="s">
        <v>219</v>
      </c>
      <c r="B34" s="9" t="s">
        <v>220</v>
      </c>
      <c r="C34" s="5">
        <v>44096</v>
      </c>
      <c r="D34" s="6">
        <v>73.98</v>
      </c>
      <c r="E34" s="6">
        <f t="shared" si="2"/>
        <v>7.3980000000000006</v>
      </c>
      <c r="F34" s="7">
        <f>(E34*2)</f>
        <v>14.796000000000001</v>
      </c>
      <c r="G34" s="8">
        <f t="shared" ref="G34:G38" si="5">(D34-F34)</f>
        <v>59.184000000000005</v>
      </c>
      <c r="H34" s="1"/>
      <c r="J34" s="1"/>
    </row>
    <row r="35" spans="1:10" ht="18.75" x14ac:dyDescent="0.3">
      <c r="A35" s="4" t="s">
        <v>221</v>
      </c>
      <c r="B35" s="9" t="s">
        <v>222</v>
      </c>
      <c r="C35" s="5">
        <v>44096</v>
      </c>
      <c r="D35" s="6">
        <v>68.09</v>
      </c>
      <c r="E35" s="6">
        <f t="shared" si="2"/>
        <v>6.8090000000000011</v>
      </c>
      <c r="F35" s="7">
        <f>(E35*2)</f>
        <v>13.618000000000002</v>
      </c>
      <c r="G35" s="8">
        <f t="shared" si="5"/>
        <v>54.472000000000001</v>
      </c>
      <c r="H35" s="1"/>
      <c r="J35" s="1"/>
    </row>
    <row r="36" spans="1:10" ht="18.75" x14ac:dyDescent="0.3">
      <c r="A36" s="4" t="s">
        <v>234</v>
      </c>
      <c r="B36" s="9" t="s">
        <v>235</v>
      </c>
      <c r="C36" s="5">
        <v>44326</v>
      </c>
      <c r="D36" s="6">
        <v>117.27</v>
      </c>
      <c r="E36" s="6">
        <f t="shared" si="2"/>
        <v>11.727</v>
      </c>
      <c r="F36" s="7">
        <f t="shared" ref="F36:F52" si="6">(E36*1)</f>
        <v>11.727</v>
      </c>
      <c r="G36" s="8">
        <f t="shared" si="5"/>
        <v>105.54299999999999</v>
      </c>
      <c r="H36" s="1"/>
      <c r="J36" s="1"/>
    </row>
    <row r="37" spans="1:10" ht="18.75" x14ac:dyDescent="0.3">
      <c r="A37" s="4" t="s">
        <v>236</v>
      </c>
      <c r="B37" s="9" t="s">
        <v>237</v>
      </c>
      <c r="C37" s="5">
        <v>44326</v>
      </c>
      <c r="D37" s="6">
        <v>38.83</v>
      </c>
      <c r="E37" s="6">
        <f t="shared" si="2"/>
        <v>3.883</v>
      </c>
      <c r="F37" s="7">
        <f t="shared" si="6"/>
        <v>3.883</v>
      </c>
      <c r="G37" s="8">
        <f t="shared" si="5"/>
        <v>34.946999999999996</v>
      </c>
      <c r="H37" s="1"/>
      <c r="J37" s="1"/>
    </row>
    <row r="38" spans="1:10" ht="18.75" x14ac:dyDescent="0.3">
      <c r="A38" s="4" t="s">
        <v>238</v>
      </c>
      <c r="B38" s="9" t="s">
        <v>239</v>
      </c>
      <c r="C38" s="5">
        <v>44326</v>
      </c>
      <c r="D38" s="6">
        <v>429.75</v>
      </c>
      <c r="E38" s="6">
        <f t="shared" si="2"/>
        <v>42.975000000000001</v>
      </c>
      <c r="F38" s="7">
        <f t="shared" si="6"/>
        <v>42.975000000000001</v>
      </c>
      <c r="G38" s="8">
        <f t="shared" si="5"/>
        <v>386.77499999999998</v>
      </c>
      <c r="H38" s="1"/>
      <c r="J38" s="1"/>
    </row>
    <row r="39" spans="1:10" ht="18.75" x14ac:dyDescent="0.3">
      <c r="A39" s="4" t="s">
        <v>240</v>
      </c>
      <c r="B39" s="9" t="s">
        <v>241</v>
      </c>
      <c r="C39" s="5">
        <v>44326</v>
      </c>
      <c r="D39" s="6">
        <v>41.28</v>
      </c>
      <c r="E39" s="6">
        <f t="shared" si="2"/>
        <v>4.1280000000000001</v>
      </c>
      <c r="F39" s="7">
        <f t="shared" si="6"/>
        <v>4.1280000000000001</v>
      </c>
      <c r="G39" s="8">
        <f t="shared" ref="G39:G52" si="7">(D39-F39)</f>
        <v>37.152000000000001</v>
      </c>
      <c r="H39" s="1"/>
      <c r="J39" s="1"/>
    </row>
    <row r="40" spans="1:10" ht="18.75" x14ac:dyDescent="0.3">
      <c r="A40" s="4" t="s">
        <v>242</v>
      </c>
      <c r="B40" s="9" t="s">
        <v>235</v>
      </c>
      <c r="C40" s="5">
        <v>44326</v>
      </c>
      <c r="D40" s="6">
        <v>117.27</v>
      </c>
      <c r="E40" s="6">
        <f t="shared" si="2"/>
        <v>11.727</v>
      </c>
      <c r="F40" s="7">
        <f t="shared" si="6"/>
        <v>11.727</v>
      </c>
      <c r="G40" s="8">
        <f t="shared" si="7"/>
        <v>105.54299999999999</v>
      </c>
      <c r="H40" s="1"/>
      <c r="J40" s="1"/>
    </row>
    <row r="41" spans="1:10" ht="18.75" x14ac:dyDescent="0.3">
      <c r="A41" s="4" t="s">
        <v>243</v>
      </c>
      <c r="B41" s="9" t="s">
        <v>244</v>
      </c>
      <c r="C41" s="5">
        <v>44327</v>
      </c>
      <c r="D41" s="6">
        <v>528.92999999999995</v>
      </c>
      <c r="E41" s="6">
        <f t="shared" si="2"/>
        <v>52.893000000000001</v>
      </c>
      <c r="F41" s="7">
        <f t="shared" si="6"/>
        <v>52.893000000000001</v>
      </c>
      <c r="G41" s="8">
        <f t="shared" si="7"/>
        <v>476.03699999999992</v>
      </c>
      <c r="H41" s="1"/>
      <c r="J41" s="1"/>
    </row>
    <row r="42" spans="1:10" ht="18.75" x14ac:dyDescent="0.3">
      <c r="A42" s="4" t="s">
        <v>245</v>
      </c>
      <c r="B42" s="9" t="s">
        <v>246</v>
      </c>
      <c r="C42" s="5">
        <v>44327</v>
      </c>
      <c r="D42" s="6">
        <v>151.41</v>
      </c>
      <c r="E42" s="6">
        <f t="shared" si="2"/>
        <v>15.141</v>
      </c>
      <c r="F42" s="7">
        <f t="shared" si="6"/>
        <v>15.141</v>
      </c>
      <c r="G42" s="8">
        <f t="shared" si="7"/>
        <v>136.26900000000001</v>
      </c>
      <c r="H42" s="1"/>
      <c r="J42" s="1"/>
    </row>
    <row r="43" spans="1:10" ht="18.75" x14ac:dyDescent="0.3">
      <c r="A43" s="4" t="s">
        <v>247</v>
      </c>
      <c r="B43" s="9" t="s">
        <v>248</v>
      </c>
      <c r="C43" s="5">
        <v>44330</v>
      </c>
      <c r="D43" s="6">
        <v>22.11</v>
      </c>
      <c r="E43" s="6">
        <f t="shared" si="2"/>
        <v>2.2109999999999999</v>
      </c>
      <c r="F43" s="7">
        <f t="shared" si="6"/>
        <v>2.2109999999999999</v>
      </c>
      <c r="G43" s="8">
        <f t="shared" si="7"/>
        <v>19.899000000000001</v>
      </c>
      <c r="H43" s="1"/>
      <c r="J43" s="1"/>
    </row>
    <row r="44" spans="1:10" ht="18.75" x14ac:dyDescent="0.3">
      <c r="A44" s="4" t="s">
        <v>249</v>
      </c>
      <c r="B44" s="9" t="s">
        <v>250</v>
      </c>
      <c r="C44" s="5">
        <v>44334</v>
      </c>
      <c r="D44" s="6">
        <v>247.11</v>
      </c>
      <c r="E44" s="6">
        <f t="shared" si="2"/>
        <v>24.711000000000002</v>
      </c>
      <c r="F44" s="7">
        <f t="shared" si="6"/>
        <v>24.711000000000002</v>
      </c>
      <c r="G44" s="8">
        <f t="shared" si="7"/>
        <v>222.399</v>
      </c>
      <c r="H44" s="1"/>
      <c r="J44" s="1"/>
    </row>
    <row r="45" spans="1:10" ht="18.75" x14ac:dyDescent="0.3">
      <c r="A45" s="4" t="s">
        <v>251</v>
      </c>
      <c r="B45" s="9" t="s">
        <v>252</v>
      </c>
      <c r="C45" s="5">
        <v>44341</v>
      </c>
      <c r="D45" s="6">
        <v>43.57</v>
      </c>
      <c r="E45" s="6">
        <f t="shared" si="2"/>
        <v>4.3570000000000002</v>
      </c>
      <c r="F45" s="7">
        <f t="shared" si="6"/>
        <v>4.3570000000000002</v>
      </c>
      <c r="G45" s="8">
        <f t="shared" si="7"/>
        <v>39.213000000000001</v>
      </c>
      <c r="H45" s="1"/>
      <c r="J45" s="1"/>
    </row>
    <row r="46" spans="1:10" ht="18.75" x14ac:dyDescent="0.3">
      <c r="A46" s="4" t="s">
        <v>253</v>
      </c>
      <c r="B46" s="9" t="s">
        <v>254</v>
      </c>
      <c r="C46" s="5">
        <v>44341</v>
      </c>
      <c r="D46" s="6">
        <v>69.58</v>
      </c>
      <c r="E46" s="6">
        <f t="shared" si="2"/>
        <v>6.9580000000000002</v>
      </c>
      <c r="F46" s="7">
        <f t="shared" si="6"/>
        <v>6.9580000000000002</v>
      </c>
      <c r="G46" s="8">
        <f t="shared" si="7"/>
        <v>62.622</v>
      </c>
      <c r="H46" s="1"/>
      <c r="J46" s="1"/>
    </row>
    <row r="47" spans="1:10" ht="18.75" x14ac:dyDescent="0.3">
      <c r="A47" s="4" t="s">
        <v>255</v>
      </c>
      <c r="B47" s="9" t="s">
        <v>256</v>
      </c>
      <c r="C47" s="5">
        <v>44341</v>
      </c>
      <c r="D47" s="6">
        <v>56.2</v>
      </c>
      <c r="E47" s="6">
        <f t="shared" si="2"/>
        <v>5.620000000000001</v>
      </c>
      <c r="F47" s="7">
        <f t="shared" si="6"/>
        <v>5.620000000000001</v>
      </c>
      <c r="G47" s="8">
        <f t="shared" si="7"/>
        <v>50.58</v>
      </c>
      <c r="H47" s="1"/>
      <c r="J47" s="1"/>
    </row>
    <row r="48" spans="1:10" ht="18.75" x14ac:dyDescent="0.3">
      <c r="A48" s="4" t="s">
        <v>257</v>
      </c>
      <c r="B48" s="9" t="s">
        <v>258</v>
      </c>
      <c r="C48" s="5">
        <v>44341</v>
      </c>
      <c r="D48" s="6">
        <v>119.42</v>
      </c>
      <c r="E48" s="6">
        <f t="shared" si="2"/>
        <v>11.942</v>
      </c>
      <c r="F48" s="7">
        <f t="shared" si="6"/>
        <v>11.942</v>
      </c>
      <c r="G48" s="8">
        <f t="shared" si="7"/>
        <v>107.47800000000001</v>
      </c>
      <c r="H48" s="1"/>
      <c r="J48" s="1"/>
    </row>
    <row r="49" spans="1:10" ht="18.75" x14ac:dyDescent="0.3">
      <c r="A49" s="4" t="s">
        <v>259</v>
      </c>
      <c r="B49" s="9" t="s">
        <v>260</v>
      </c>
      <c r="C49" s="5">
        <v>44341</v>
      </c>
      <c r="D49" s="6">
        <v>66.569999999999993</v>
      </c>
      <c r="E49" s="6">
        <f t="shared" si="2"/>
        <v>6.657</v>
      </c>
      <c r="F49" s="7">
        <f t="shared" si="6"/>
        <v>6.657</v>
      </c>
      <c r="G49" s="8">
        <f t="shared" si="7"/>
        <v>59.912999999999997</v>
      </c>
      <c r="H49" s="1"/>
      <c r="J49" s="1"/>
    </row>
    <row r="50" spans="1:10" ht="18.75" x14ac:dyDescent="0.3">
      <c r="A50" s="4" t="s">
        <v>261</v>
      </c>
      <c r="B50" s="9" t="s">
        <v>256</v>
      </c>
      <c r="C50" s="5">
        <v>44341</v>
      </c>
      <c r="D50" s="6">
        <v>24.3</v>
      </c>
      <c r="E50" s="6">
        <f t="shared" si="2"/>
        <v>2.4300000000000002</v>
      </c>
      <c r="F50" s="7">
        <f t="shared" si="6"/>
        <v>2.4300000000000002</v>
      </c>
      <c r="G50" s="8">
        <f t="shared" si="7"/>
        <v>21.87</v>
      </c>
      <c r="H50" s="1"/>
      <c r="J50" s="1"/>
    </row>
    <row r="51" spans="1:10" ht="18.75" x14ac:dyDescent="0.3">
      <c r="A51" s="4" t="s">
        <v>262</v>
      </c>
      <c r="B51" s="9" t="s">
        <v>263</v>
      </c>
      <c r="C51" s="5">
        <v>44356</v>
      </c>
      <c r="D51" s="6">
        <v>13.64</v>
      </c>
      <c r="E51" s="6">
        <f t="shared" si="2"/>
        <v>1.3640000000000001</v>
      </c>
      <c r="F51" s="7">
        <f t="shared" si="6"/>
        <v>1.3640000000000001</v>
      </c>
      <c r="G51" s="8">
        <f t="shared" si="7"/>
        <v>12.276</v>
      </c>
      <c r="H51" s="1"/>
      <c r="J51" s="1"/>
    </row>
    <row r="52" spans="1:10" ht="18.75" x14ac:dyDescent="0.3">
      <c r="A52" s="33" t="s">
        <v>306</v>
      </c>
      <c r="B52" s="9" t="s">
        <v>307</v>
      </c>
      <c r="C52" s="5">
        <v>44466</v>
      </c>
      <c r="D52" s="6">
        <v>24.79</v>
      </c>
      <c r="E52" s="6">
        <f t="shared" si="2"/>
        <v>2.4790000000000001</v>
      </c>
      <c r="F52" s="7">
        <f t="shared" si="6"/>
        <v>2.4790000000000001</v>
      </c>
      <c r="G52" s="8">
        <f t="shared" si="7"/>
        <v>22.311</v>
      </c>
      <c r="H52" s="1"/>
      <c r="J52" s="1"/>
    </row>
    <row r="53" spans="1:10" ht="18.75" x14ac:dyDescent="0.3">
      <c r="A53" s="35" t="s">
        <v>210</v>
      </c>
      <c r="B53" s="36"/>
      <c r="C53" s="10"/>
      <c r="D53" s="11">
        <f>SUM(D4:D52)</f>
        <v>12106.530000000002</v>
      </c>
      <c r="E53" s="11">
        <f>SUM(E4:E52)</f>
        <v>876.64700000000005</v>
      </c>
      <c r="F53" s="12">
        <f>SUM(F4:F52)</f>
        <v>6789.4979999999996</v>
      </c>
      <c r="G53" s="13">
        <f>SUM(G4:G52)</f>
        <v>5317.0320000000011</v>
      </c>
      <c r="H53" s="1"/>
    </row>
    <row r="54" spans="1:10" ht="18.75" x14ac:dyDescent="0.3">
      <c r="A54" s="4" t="s">
        <v>54</v>
      </c>
      <c r="B54" s="4" t="s">
        <v>55</v>
      </c>
      <c r="C54" s="5">
        <v>42402</v>
      </c>
      <c r="D54" s="6">
        <v>800</v>
      </c>
      <c r="E54" s="6">
        <f t="shared" ref="E54:E96" si="8">(D54*0.1)</f>
        <v>80</v>
      </c>
      <c r="F54" s="7">
        <f>(E54*6)</f>
        <v>480</v>
      </c>
      <c r="G54" s="8">
        <f>(D54-F54)</f>
        <v>320</v>
      </c>
    </row>
    <row r="55" spans="1:10" ht="18.75" x14ac:dyDescent="0.3">
      <c r="A55" s="4" t="s">
        <v>56</v>
      </c>
      <c r="B55" s="4" t="s">
        <v>57</v>
      </c>
      <c r="C55" s="5">
        <v>42443</v>
      </c>
      <c r="D55" s="6">
        <v>390.5</v>
      </c>
      <c r="E55" s="6">
        <f t="shared" si="8"/>
        <v>39.050000000000004</v>
      </c>
      <c r="F55" s="7">
        <f>(E55*6)</f>
        <v>234.3</v>
      </c>
      <c r="G55" s="8">
        <f t="shared" ref="G55:G73" si="9">(D55-F55)</f>
        <v>156.19999999999999</v>
      </c>
    </row>
    <row r="56" spans="1:10" ht="18.75" x14ac:dyDescent="0.3">
      <c r="A56" s="4" t="s">
        <v>58</v>
      </c>
      <c r="B56" s="4" t="s">
        <v>59</v>
      </c>
      <c r="C56" s="5">
        <v>42500</v>
      </c>
      <c r="D56" s="6">
        <v>1772</v>
      </c>
      <c r="E56" s="6">
        <f t="shared" si="8"/>
        <v>177.20000000000002</v>
      </c>
      <c r="F56" s="7">
        <f>(E56*6)</f>
        <v>1063.2</v>
      </c>
      <c r="G56" s="8">
        <f t="shared" si="9"/>
        <v>708.8</v>
      </c>
    </row>
    <row r="57" spans="1:10" ht="18.75" x14ac:dyDescent="0.3">
      <c r="A57" s="4" t="s">
        <v>60</v>
      </c>
      <c r="B57" s="4" t="s">
        <v>61</v>
      </c>
      <c r="C57" s="5">
        <v>42562</v>
      </c>
      <c r="D57" s="6">
        <v>44.63</v>
      </c>
      <c r="E57" s="6">
        <f t="shared" si="8"/>
        <v>4.4630000000000001</v>
      </c>
      <c r="F57" s="7">
        <f>(E57*6)</f>
        <v>26.777999999999999</v>
      </c>
      <c r="G57" s="8">
        <f t="shared" si="9"/>
        <v>17.852000000000004</v>
      </c>
    </row>
    <row r="58" spans="1:10" ht="18.75" x14ac:dyDescent="0.3">
      <c r="A58" s="14" t="s">
        <v>62</v>
      </c>
      <c r="B58" s="4" t="s">
        <v>63</v>
      </c>
      <c r="C58" s="5">
        <v>42747</v>
      </c>
      <c r="D58" s="6">
        <v>15.66</v>
      </c>
      <c r="E58" s="6">
        <f t="shared" si="8"/>
        <v>1.5660000000000001</v>
      </c>
      <c r="F58" s="7">
        <f>(E58*5)</f>
        <v>7.83</v>
      </c>
      <c r="G58" s="8">
        <f t="shared" si="9"/>
        <v>7.83</v>
      </c>
    </row>
    <row r="59" spans="1:10" ht="18.75" x14ac:dyDescent="0.3">
      <c r="A59" s="4" t="s">
        <v>64</v>
      </c>
      <c r="B59" s="4" t="s">
        <v>65</v>
      </c>
      <c r="C59" s="5">
        <v>42759</v>
      </c>
      <c r="D59" s="6">
        <v>44.55</v>
      </c>
      <c r="E59" s="6">
        <f t="shared" si="8"/>
        <v>4.4550000000000001</v>
      </c>
      <c r="F59" s="7">
        <f>(E59*5)</f>
        <v>22.274999999999999</v>
      </c>
      <c r="G59" s="8">
        <f t="shared" si="9"/>
        <v>22.274999999999999</v>
      </c>
    </row>
    <row r="60" spans="1:10" ht="18.75" x14ac:dyDescent="0.3">
      <c r="A60" s="4" t="s">
        <v>66</v>
      </c>
      <c r="B60" s="4" t="s">
        <v>67</v>
      </c>
      <c r="C60" s="5">
        <v>42859</v>
      </c>
      <c r="D60" s="6">
        <v>1650</v>
      </c>
      <c r="E60" s="6">
        <f t="shared" si="8"/>
        <v>165</v>
      </c>
      <c r="F60" s="7">
        <f>(E60*5)</f>
        <v>825</v>
      </c>
      <c r="G60" s="8">
        <f t="shared" si="9"/>
        <v>825</v>
      </c>
    </row>
    <row r="61" spans="1:10" ht="18.75" x14ac:dyDescent="0.3">
      <c r="A61" s="4" t="s">
        <v>68</v>
      </c>
      <c r="B61" s="4" t="s">
        <v>69</v>
      </c>
      <c r="C61" s="5">
        <v>42947</v>
      </c>
      <c r="D61" s="6">
        <v>626.4</v>
      </c>
      <c r="E61" s="6">
        <f t="shared" si="8"/>
        <v>62.64</v>
      </c>
      <c r="F61" s="7">
        <f>(E61*5)</f>
        <v>313.2</v>
      </c>
      <c r="G61" s="8">
        <f t="shared" si="9"/>
        <v>313.2</v>
      </c>
    </row>
    <row r="62" spans="1:10" ht="18.75" x14ac:dyDescent="0.3">
      <c r="A62" s="4" t="s">
        <v>70</v>
      </c>
      <c r="B62" s="4" t="s">
        <v>71</v>
      </c>
      <c r="C62" s="15">
        <v>43251</v>
      </c>
      <c r="D62" s="6">
        <v>714.38</v>
      </c>
      <c r="E62" s="6">
        <f t="shared" si="8"/>
        <v>71.438000000000002</v>
      </c>
      <c r="F62" s="7">
        <f>(E62*4)</f>
        <v>285.75200000000001</v>
      </c>
      <c r="G62" s="8">
        <f t="shared" si="9"/>
        <v>428.62799999999999</v>
      </c>
    </row>
    <row r="63" spans="1:10" ht="18.75" x14ac:dyDescent="0.3">
      <c r="A63" s="4" t="s">
        <v>72</v>
      </c>
      <c r="B63" s="4" t="s">
        <v>73</v>
      </c>
      <c r="C63" s="15">
        <v>43251</v>
      </c>
      <c r="D63" s="6">
        <v>2075</v>
      </c>
      <c r="E63" s="6">
        <f t="shared" si="8"/>
        <v>207.5</v>
      </c>
      <c r="F63" s="7">
        <f>(E63*4)</f>
        <v>830</v>
      </c>
      <c r="G63" s="8">
        <f t="shared" si="9"/>
        <v>1245</v>
      </c>
    </row>
    <row r="64" spans="1:10" ht="18.75" x14ac:dyDescent="0.3">
      <c r="A64" s="4" t="s">
        <v>74</v>
      </c>
      <c r="B64" s="4" t="s">
        <v>75</v>
      </c>
      <c r="C64" s="5">
        <v>43251</v>
      </c>
      <c r="D64" s="6">
        <v>45</v>
      </c>
      <c r="E64" s="6">
        <f t="shared" si="8"/>
        <v>4.5</v>
      </c>
      <c r="F64" s="7">
        <f>(E64*4)</f>
        <v>18</v>
      </c>
      <c r="G64" s="8">
        <f t="shared" si="9"/>
        <v>27</v>
      </c>
    </row>
    <row r="65" spans="1:9" ht="18.75" x14ac:dyDescent="0.3">
      <c r="A65" s="4" t="s">
        <v>76</v>
      </c>
      <c r="B65" s="4" t="s">
        <v>77</v>
      </c>
      <c r="C65" s="5">
        <v>43300</v>
      </c>
      <c r="D65" s="6">
        <v>192.5</v>
      </c>
      <c r="E65" s="6">
        <f t="shared" si="8"/>
        <v>19.25</v>
      </c>
      <c r="F65" s="7">
        <f>(E65*4)</f>
        <v>77</v>
      </c>
      <c r="G65" s="8">
        <f t="shared" si="9"/>
        <v>115.5</v>
      </c>
    </row>
    <row r="66" spans="1:9" ht="18.75" x14ac:dyDescent="0.3">
      <c r="A66" s="4" t="s">
        <v>78</v>
      </c>
      <c r="B66" s="4" t="s">
        <v>79</v>
      </c>
      <c r="C66" s="5">
        <v>43583</v>
      </c>
      <c r="D66" s="6">
        <v>15867</v>
      </c>
      <c r="E66" s="6">
        <f t="shared" si="8"/>
        <v>1586.7</v>
      </c>
      <c r="F66" s="7">
        <f t="shared" ref="F66:F72" si="10">(E66*3)</f>
        <v>4760.1000000000004</v>
      </c>
      <c r="G66" s="8">
        <f t="shared" si="9"/>
        <v>11106.9</v>
      </c>
    </row>
    <row r="67" spans="1:9" ht="18.75" x14ac:dyDescent="0.3">
      <c r="A67" s="4" t="s">
        <v>80</v>
      </c>
      <c r="B67" s="4" t="s">
        <v>81</v>
      </c>
      <c r="C67" s="5">
        <v>43583</v>
      </c>
      <c r="D67" s="6">
        <v>2053.8000000000002</v>
      </c>
      <c r="E67" s="6">
        <f t="shared" si="8"/>
        <v>205.38000000000002</v>
      </c>
      <c r="F67" s="7">
        <f t="shared" si="10"/>
        <v>616.1400000000001</v>
      </c>
      <c r="G67" s="8">
        <f t="shared" si="9"/>
        <v>1437.66</v>
      </c>
    </row>
    <row r="68" spans="1:9" ht="18.75" x14ac:dyDescent="0.3">
      <c r="A68" s="4" t="s">
        <v>82</v>
      </c>
      <c r="B68" s="4" t="s">
        <v>83</v>
      </c>
      <c r="C68" s="5">
        <v>43583</v>
      </c>
      <c r="D68" s="6">
        <v>8590</v>
      </c>
      <c r="E68" s="6">
        <f t="shared" si="8"/>
        <v>859</v>
      </c>
      <c r="F68" s="7">
        <f t="shared" si="10"/>
        <v>2577</v>
      </c>
      <c r="G68" s="8">
        <f t="shared" si="9"/>
        <v>6013</v>
      </c>
    </row>
    <row r="69" spans="1:9" ht="18.75" x14ac:dyDescent="0.3">
      <c r="A69" s="4" t="s">
        <v>84</v>
      </c>
      <c r="B69" s="4" t="s">
        <v>85</v>
      </c>
      <c r="C69" s="5">
        <v>43583</v>
      </c>
      <c r="D69" s="6">
        <v>2780</v>
      </c>
      <c r="E69" s="6">
        <f t="shared" si="8"/>
        <v>278</v>
      </c>
      <c r="F69" s="7">
        <f t="shared" si="10"/>
        <v>834</v>
      </c>
      <c r="G69" s="8">
        <f t="shared" si="9"/>
        <v>1946</v>
      </c>
    </row>
    <row r="70" spans="1:9" ht="18.75" x14ac:dyDescent="0.3">
      <c r="A70" s="4" t="s">
        <v>86</v>
      </c>
      <c r="B70" s="4" t="s">
        <v>87</v>
      </c>
      <c r="C70" s="5">
        <v>43583</v>
      </c>
      <c r="D70" s="6">
        <v>8784</v>
      </c>
      <c r="E70" s="6">
        <f t="shared" si="8"/>
        <v>878.40000000000009</v>
      </c>
      <c r="F70" s="7">
        <f t="shared" si="10"/>
        <v>2635.2000000000003</v>
      </c>
      <c r="G70" s="8">
        <f t="shared" si="9"/>
        <v>6148.7999999999993</v>
      </c>
      <c r="I70" s="1"/>
    </row>
    <row r="71" spans="1:9" ht="18.75" x14ac:dyDescent="0.3">
      <c r="A71" s="4" t="s">
        <v>88</v>
      </c>
      <c r="B71" s="4" t="s">
        <v>89</v>
      </c>
      <c r="C71" s="5">
        <v>43583</v>
      </c>
      <c r="D71" s="6">
        <v>1941</v>
      </c>
      <c r="E71" s="6">
        <f t="shared" si="8"/>
        <v>194.10000000000002</v>
      </c>
      <c r="F71" s="7">
        <f t="shared" si="10"/>
        <v>582.30000000000007</v>
      </c>
      <c r="G71" s="8">
        <f t="shared" si="9"/>
        <v>1358.6999999999998</v>
      </c>
    </row>
    <row r="72" spans="1:9" ht="18.75" x14ac:dyDescent="0.3">
      <c r="A72" s="16" t="s">
        <v>90</v>
      </c>
      <c r="B72" s="16" t="s">
        <v>91</v>
      </c>
      <c r="C72" s="17">
        <v>43583</v>
      </c>
      <c r="D72" s="8">
        <v>2800</v>
      </c>
      <c r="E72" s="6">
        <f t="shared" si="8"/>
        <v>280</v>
      </c>
      <c r="F72" s="7">
        <f t="shared" si="10"/>
        <v>840</v>
      </c>
      <c r="G72" s="8">
        <f t="shared" si="9"/>
        <v>1960</v>
      </c>
    </row>
    <row r="73" spans="1:9" ht="18.75" x14ac:dyDescent="0.3">
      <c r="A73" s="16" t="s">
        <v>157</v>
      </c>
      <c r="B73" s="18" t="s">
        <v>158</v>
      </c>
      <c r="C73" s="17">
        <v>43847</v>
      </c>
      <c r="D73" s="8">
        <v>708</v>
      </c>
      <c r="E73" s="6">
        <f>(D73*0.33)</f>
        <v>233.64000000000001</v>
      </c>
      <c r="F73" s="7">
        <f t="shared" ref="F73:F86" si="11">(E73*2)</f>
        <v>467.28000000000003</v>
      </c>
      <c r="G73" s="8">
        <f t="shared" si="9"/>
        <v>240.71999999999997</v>
      </c>
    </row>
    <row r="74" spans="1:9" ht="18.75" x14ac:dyDescent="0.3">
      <c r="A74" s="16" t="s">
        <v>159</v>
      </c>
      <c r="B74" s="18" t="s">
        <v>158</v>
      </c>
      <c r="C74" s="17">
        <v>43847</v>
      </c>
      <c r="D74" s="8">
        <v>708</v>
      </c>
      <c r="E74" s="6">
        <f>(D74*0.33)</f>
        <v>233.64000000000001</v>
      </c>
      <c r="F74" s="7">
        <f t="shared" si="11"/>
        <v>467.28000000000003</v>
      </c>
      <c r="G74" s="8">
        <f t="shared" ref="G74" si="12">(D74-F74)</f>
        <v>240.71999999999997</v>
      </c>
    </row>
    <row r="75" spans="1:9" ht="18.75" x14ac:dyDescent="0.3">
      <c r="A75" s="16" t="s">
        <v>160</v>
      </c>
      <c r="B75" s="18" t="s">
        <v>161</v>
      </c>
      <c r="C75" s="17">
        <v>43847</v>
      </c>
      <c r="D75" s="8">
        <v>60</v>
      </c>
      <c r="E75" s="6">
        <f t="shared" ref="E75" si="13">(D75*0.1)</f>
        <v>6</v>
      </c>
      <c r="F75" s="7">
        <f t="shared" si="11"/>
        <v>12</v>
      </c>
      <c r="G75" s="8">
        <f t="shared" ref="G75" si="14">(D75-F75)</f>
        <v>48</v>
      </c>
    </row>
    <row r="76" spans="1:9" ht="18.75" x14ac:dyDescent="0.3">
      <c r="A76" s="16" t="s">
        <v>162</v>
      </c>
      <c r="B76" s="18" t="s">
        <v>163</v>
      </c>
      <c r="C76" s="17">
        <v>43874</v>
      </c>
      <c r="D76" s="8">
        <v>72.73</v>
      </c>
      <c r="E76" s="6">
        <f t="shared" ref="E76" si="15">(D76*0.1)</f>
        <v>7.2730000000000006</v>
      </c>
      <c r="F76" s="7">
        <f t="shared" si="11"/>
        <v>14.546000000000001</v>
      </c>
      <c r="G76" s="8">
        <f t="shared" ref="G76" si="16">(D76-F76)</f>
        <v>58.184000000000005</v>
      </c>
    </row>
    <row r="77" spans="1:9" ht="18.75" x14ac:dyDescent="0.3">
      <c r="A77" s="16" t="s">
        <v>164</v>
      </c>
      <c r="B77" s="18" t="s">
        <v>165</v>
      </c>
      <c r="C77" s="17">
        <v>43874</v>
      </c>
      <c r="D77" s="8">
        <v>7.02</v>
      </c>
      <c r="E77" s="6">
        <f t="shared" ref="E77" si="17">(D77*0.1)</f>
        <v>0.70199999999999996</v>
      </c>
      <c r="F77" s="7">
        <f t="shared" si="11"/>
        <v>1.4039999999999999</v>
      </c>
      <c r="G77" s="8">
        <f t="shared" ref="G77" si="18">(D77-F77)</f>
        <v>5.6159999999999997</v>
      </c>
    </row>
    <row r="78" spans="1:9" ht="18.75" x14ac:dyDescent="0.3">
      <c r="A78" s="16" t="s">
        <v>166</v>
      </c>
      <c r="B78" s="18" t="s">
        <v>167</v>
      </c>
      <c r="C78" s="17">
        <v>43876</v>
      </c>
      <c r="D78" s="8">
        <v>37.94</v>
      </c>
      <c r="E78" s="6">
        <f t="shared" ref="E78:E81" si="19">(D78*0.1)</f>
        <v>3.794</v>
      </c>
      <c r="F78" s="7">
        <f t="shared" si="11"/>
        <v>7.5880000000000001</v>
      </c>
      <c r="G78" s="8">
        <f t="shared" ref="G78:G83" si="20">(D78-F78)</f>
        <v>30.351999999999997</v>
      </c>
    </row>
    <row r="79" spans="1:9" ht="18.75" x14ac:dyDescent="0.3">
      <c r="A79" s="16" t="s">
        <v>168</v>
      </c>
      <c r="B79" s="18" t="s">
        <v>232</v>
      </c>
      <c r="C79" s="17">
        <v>43881</v>
      </c>
      <c r="D79" s="8">
        <v>9.91</v>
      </c>
      <c r="E79" s="6">
        <f t="shared" si="19"/>
        <v>0.9910000000000001</v>
      </c>
      <c r="F79" s="7">
        <f t="shared" si="11"/>
        <v>1.9820000000000002</v>
      </c>
      <c r="G79" s="8">
        <f t="shared" si="20"/>
        <v>7.9279999999999999</v>
      </c>
    </row>
    <row r="80" spans="1:9" ht="18.75" x14ac:dyDescent="0.3">
      <c r="A80" s="16" t="s">
        <v>170</v>
      </c>
      <c r="B80" s="19" t="s">
        <v>169</v>
      </c>
      <c r="C80" s="17">
        <v>43882</v>
      </c>
      <c r="D80" s="8">
        <v>107.32</v>
      </c>
      <c r="E80" s="6">
        <f t="shared" si="19"/>
        <v>10.731999999999999</v>
      </c>
      <c r="F80" s="7">
        <f t="shared" si="11"/>
        <v>21.463999999999999</v>
      </c>
      <c r="G80" s="8">
        <f t="shared" si="20"/>
        <v>85.855999999999995</v>
      </c>
    </row>
    <row r="81" spans="1:8" ht="18.75" x14ac:dyDescent="0.3">
      <c r="A81" s="16" t="s">
        <v>172</v>
      </c>
      <c r="B81" s="19" t="s">
        <v>171</v>
      </c>
      <c r="C81" s="17">
        <v>43892</v>
      </c>
      <c r="D81" s="8">
        <v>48.34</v>
      </c>
      <c r="E81" s="6">
        <f t="shared" si="19"/>
        <v>4.8340000000000005</v>
      </c>
      <c r="F81" s="7">
        <f t="shared" si="11"/>
        <v>9.668000000000001</v>
      </c>
      <c r="G81" s="8">
        <f t="shared" si="20"/>
        <v>38.672000000000004</v>
      </c>
    </row>
    <row r="82" spans="1:8" ht="18.75" x14ac:dyDescent="0.3">
      <c r="A82" s="16" t="s">
        <v>174</v>
      </c>
      <c r="B82" s="19" t="s">
        <v>173</v>
      </c>
      <c r="C82" s="17">
        <v>43893</v>
      </c>
      <c r="D82" s="8">
        <v>19.95</v>
      </c>
      <c r="E82" s="6">
        <f>(D82*0.1)</f>
        <v>1.9950000000000001</v>
      </c>
      <c r="F82" s="7">
        <f t="shared" si="11"/>
        <v>3.99</v>
      </c>
      <c r="G82" s="8">
        <f t="shared" si="20"/>
        <v>15.959999999999999</v>
      </c>
    </row>
    <row r="83" spans="1:8" ht="18.75" x14ac:dyDescent="0.3">
      <c r="A83" s="16" t="s">
        <v>176</v>
      </c>
      <c r="B83" s="19" t="s">
        <v>175</v>
      </c>
      <c r="C83" s="17">
        <v>44008</v>
      </c>
      <c r="D83" s="8">
        <v>203.2</v>
      </c>
      <c r="E83" s="6">
        <f>(D83*0.33)</f>
        <v>67.055999999999997</v>
      </c>
      <c r="F83" s="7">
        <f t="shared" si="11"/>
        <v>134.11199999999999</v>
      </c>
      <c r="G83" s="8">
        <f t="shared" si="20"/>
        <v>69.087999999999994</v>
      </c>
    </row>
    <row r="84" spans="1:8" ht="18.75" x14ac:dyDescent="0.3">
      <c r="A84" s="16" t="s">
        <v>178</v>
      </c>
      <c r="B84" s="19" t="s">
        <v>177</v>
      </c>
      <c r="C84" s="17">
        <v>44008</v>
      </c>
      <c r="D84" s="8">
        <v>179</v>
      </c>
      <c r="E84" s="6">
        <f>(D84*0.33)</f>
        <v>59.07</v>
      </c>
      <c r="F84" s="7">
        <f t="shared" si="11"/>
        <v>118.14</v>
      </c>
      <c r="G84" s="8">
        <f t="shared" ref="G84" si="21">(D84-F84)</f>
        <v>60.86</v>
      </c>
    </row>
    <row r="85" spans="1:8" ht="18.75" x14ac:dyDescent="0.3">
      <c r="A85" s="16" t="s">
        <v>180</v>
      </c>
      <c r="B85" s="19" t="s">
        <v>179</v>
      </c>
      <c r="C85" s="17">
        <v>44019</v>
      </c>
      <c r="D85" s="8">
        <v>1223.96</v>
      </c>
      <c r="E85" s="6">
        <f>(D85*0.1)</f>
        <v>122.39600000000002</v>
      </c>
      <c r="F85" s="7">
        <f t="shared" si="11"/>
        <v>244.79200000000003</v>
      </c>
      <c r="G85" s="8">
        <f t="shared" ref="G85" si="22">(D85-F85)</f>
        <v>979.16800000000001</v>
      </c>
    </row>
    <row r="86" spans="1:8" ht="18.75" x14ac:dyDescent="0.3">
      <c r="A86" s="16" t="s">
        <v>233</v>
      </c>
      <c r="B86" s="19" t="s">
        <v>181</v>
      </c>
      <c r="C86" s="17">
        <v>44019</v>
      </c>
      <c r="D86" s="8">
        <v>63.24</v>
      </c>
      <c r="E86" s="6">
        <f>(D86*0.1)</f>
        <v>6.3240000000000007</v>
      </c>
      <c r="F86" s="7">
        <f t="shared" si="11"/>
        <v>12.648000000000001</v>
      </c>
      <c r="G86" s="8">
        <f t="shared" ref="G86" si="23">(D86-F86)</f>
        <v>50.591999999999999</v>
      </c>
    </row>
    <row r="87" spans="1:8" ht="18.75" x14ac:dyDescent="0.3">
      <c r="A87" s="16" t="s">
        <v>264</v>
      </c>
      <c r="B87" s="19" t="s">
        <v>265</v>
      </c>
      <c r="C87" s="17">
        <v>44235</v>
      </c>
      <c r="D87" s="8">
        <v>120</v>
      </c>
      <c r="E87" s="6">
        <f>(D87*0.1)</f>
        <v>12</v>
      </c>
      <c r="F87" s="7">
        <f t="shared" ref="F87:F94" si="24">(E87*1)</f>
        <v>12</v>
      </c>
      <c r="G87" s="8">
        <f t="shared" ref="G87" si="25">(D87-F87)</f>
        <v>108</v>
      </c>
    </row>
    <row r="88" spans="1:8" ht="18.75" x14ac:dyDescent="0.3">
      <c r="A88" s="16" t="s">
        <v>266</v>
      </c>
      <c r="B88" s="19" t="s">
        <v>267</v>
      </c>
      <c r="C88" s="17">
        <v>44252</v>
      </c>
      <c r="D88" s="8">
        <v>26.74</v>
      </c>
      <c r="E88" s="6">
        <f>(D88*0.1)</f>
        <v>2.6739999999999999</v>
      </c>
      <c r="F88" s="7">
        <f t="shared" si="24"/>
        <v>2.6739999999999999</v>
      </c>
      <c r="G88" s="8">
        <f t="shared" ref="G88" si="26">(D88-F88)</f>
        <v>24.065999999999999</v>
      </c>
    </row>
    <row r="89" spans="1:8" ht="18.75" x14ac:dyDescent="0.3">
      <c r="A89" s="16" t="s">
        <v>268</v>
      </c>
      <c r="B89" s="19" t="s">
        <v>269</v>
      </c>
      <c r="C89" s="17">
        <v>44328</v>
      </c>
      <c r="D89" s="8">
        <v>70</v>
      </c>
      <c r="E89" s="6">
        <f>(D89*0.3)</f>
        <v>21</v>
      </c>
      <c r="F89" s="7">
        <f t="shared" si="24"/>
        <v>21</v>
      </c>
      <c r="G89" s="8">
        <f t="shared" ref="G89" si="27">(D89-F89)</f>
        <v>49</v>
      </c>
    </row>
    <row r="90" spans="1:8" ht="18.75" x14ac:dyDescent="0.3">
      <c r="A90" s="16" t="s">
        <v>308</v>
      </c>
      <c r="B90" s="19" t="s">
        <v>270</v>
      </c>
      <c r="C90" s="17">
        <v>44328</v>
      </c>
      <c r="D90" s="8">
        <v>80</v>
      </c>
      <c r="E90" s="6">
        <f>(D90*0.3)</f>
        <v>24</v>
      </c>
      <c r="F90" s="7">
        <f t="shared" si="24"/>
        <v>24</v>
      </c>
      <c r="G90" s="8">
        <f t="shared" ref="G90" si="28">(D90-F90)</f>
        <v>56</v>
      </c>
    </row>
    <row r="91" spans="1:8" ht="18.75" x14ac:dyDescent="0.3">
      <c r="A91" s="34" t="s">
        <v>309</v>
      </c>
      <c r="B91" s="19" t="s">
        <v>310</v>
      </c>
      <c r="C91" s="17">
        <v>44470</v>
      </c>
      <c r="D91" s="8">
        <v>437.19</v>
      </c>
      <c r="E91" s="6">
        <f>(D91*0.1)</f>
        <v>43.719000000000001</v>
      </c>
      <c r="F91" s="7">
        <f t="shared" si="24"/>
        <v>43.719000000000001</v>
      </c>
      <c r="G91" s="8">
        <f t="shared" ref="G91" si="29">(D91-F91)</f>
        <v>393.471</v>
      </c>
    </row>
    <row r="92" spans="1:8" ht="18.75" x14ac:dyDescent="0.3">
      <c r="A92" s="34" t="s">
        <v>311</v>
      </c>
      <c r="B92" s="19" t="s">
        <v>312</v>
      </c>
      <c r="C92" s="17">
        <v>44522</v>
      </c>
      <c r="D92" s="8">
        <v>1350</v>
      </c>
      <c r="E92" s="6">
        <f>(D92*0.1)</f>
        <v>135</v>
      </c>
      <c r="F92" s="7">
        <f t="shared" si="24"/>
        <v>135</v>
      </c>
      <c r="G92" s="8">
        <f t="shared" ref="G92" si="30">(D92-F92)</f>
        <v>1215</v>
      </c>
    </row>
    <row r="93" spans="1:8" ht="18.75" x14ac:dyDescent="0.3">
      <c r="A93" s="34" t="s">
        <v>313</v>
      </c>
      <c r="B93" s="19" t="s">
        <v>314</v>
      </c>
      <c r="C93" s="17">
        <v>44522</v>
      </c>
      <c r="D93" s="8">
        <v>550</v>
      </c>
      <c r="E93" s="6">
        <f>(D93*0.1)</f>
        <v>55</v>
      </c>
      <c r="F93" s="7">
        <f t="shared" si="24"/>
        <v>55</v>
      </c>
      <c r="G93" s="8">
        <f t="shared" ref="G93" si="31">(D93-F93)</f>
        <v>495</v>
      </c>
    </row>
    <row r="94" spans="1:8" ht="18.75" x14ac:dyDescent="0.3">
      <c r="A94" s="34" t="s">
        <v>315</v>
      </c>
      <c r="B94" s="19" t="s">
        <v>316</v>
      </c>
      <c r="C94" s="17">
        <v>44540</v>
      </c>
      <c r="D94" s="8">
        <v>261.7</v>
      </c>
      <c r="E94" s="6">
        <f>(D94*0.1)</f>
        <v>26.17</v>
      </c>
      <c r="F94" s="7">
        <f t="shared" si="24"/>
        <v>26.17</v>
      </c>
      <c r="G94" s="8">
        <f t="shared" ref="G94" si="32">(D94-F94)</f>
        <v>235.52999999999997</v>
      </c>
    </row>
    <row r="95" spans="1:8" ht="18.75" x14ac:dyDescent="0.3">
      <c r="A95" s="35" t="s">
        <v>230</v>
      </c>
      <c r="B95" s="36"/>
      <c r="C95" s="10"/>
      <c r="D95" s="11">
        <f>SUM(D54:D94)</f>
        <v>57530.659999999989</v>
      </c>
      <c r="E95" s="11">
        <f>SUM(E54:E94)</f>
        <v>6196.652</v>
      </c>
      <c r="F95" s="12">
        <f>SUM(F54:F94)</f>
        <v>18864.531999999996</v>
      </c>
      <c r="G95" s="13">
        <f>SUM(G54:G94)</f>
        <v>38666.127999999997</v>
      </c>
      <c r="H95" s="1"/>
    </row>
    <row r="96" spans="1:8" ht="18.75" x14ac:dyDescent="0.3">
      <c r="A96" s="4" t="s">
        <v>92</v>
      </c>
      <c r="B96" s="4" t="s">
        <v>93</v>
      </c>
      <c r="C96" s="5">
        <v>42913</v>
      </c>
      <c r="D96" s="6">
        <v>262</v>
      </c>
      <c r="E96" s="6">
        <f t="shared" si="8"/>
        <v>26.200000000000003</v>
      </c>
      <c r="F96" s="7">
        <f>(E96*5)</f>
        <v>131</v>
      </c>
      <c r="G96" s="7">
        <f>(D96-F96)</f>
        <v>131</v>
      </c>
    </row>
    <row r="97" spans="1:8" ht="18.75" x14ac:dyDescent="0.3">
      <c r="A97" s="4" t="s">
        <v>94</v>
      </c>
      <c r="B97" s="4" t="s">
        <v>95</v>
      </c>
      <c r="C97" s="5">
        <v>36537</v>
      </c>
      <c r="D97" s="6">
        <v>5984.3</v>
      </c>
      <c r="E97" s="6">
        <v>0</v>
      </c>
      <c r="F97" s="7">
        <v>5984.3</v>
      </c>
      <c r="G97" s="7">
        <f>(D97-F97)</f>
        <v>0</v>
      </c>
    </row>
    <row r="98" spans="1:8" ht="18.75" x14ac:dyDescent="0.3">
      <c r="A98" s="35" t="s">
        <v>211</v>
      </c>
      <c r="B98" s="36"/>
      <c r="C98" s="10"/>
      <c r="D98" s="11">
        <f>SUM(D96:D97)</f>
        <v>6246.3</v>
      </c>
      <c r="E98" s="11">
        <f>SUM(E96:E97)</f>
        <v>26.200000000000003</v>
      </c>
      <c r="F98" s="12">
        <f>SUM(F96:F97)</f>
        <v>6115.3</v>
      </c>
      <c r="G98" s="12">
        <f>SUM(G96:G97)</f>
        <v>131</v>
      </c>
      <c r="H98" s="1"/>
    </row>
    <row r="99" spans="1:8" ht="18.75" x14ac:dyDescent="0.3">
      <c r="A99" s="4" t="s">
        <v>96</v>
      </c>
      <c r="B99" s="9" t="s">
        <v>97</v>
      </c>
      <c r="C99" s="5">
        <v>39884</v>
      </c>
      <c r="D99" s="6">
        <v>9.6199999999999992</v>
      </c>
      <c r="E99" s="6">
        <v>0</v>
      </c>
      <c r="F99" s="7">
        <v>9.6199999999999992</v>
      </c>
      <c r="G99" s="7">
        <f>(D99-F99)</f>
        <v>0</v>
      </c>
    </row>
    <row r="100" spans="1:8" ht="18.75" x14ac:dyDescent="0.3">
      <c r="A100" s="4" t="s">
        <v>98</v>
      </c>
      <c r="B100" s="9" t="s">
        <v>99</v>
      </c>
      <c r="C100" s="5">
        <v>40720</v>
      </c>
      <c r="D100" s="6">
        <v>66.97</v>
      </c>
      <c r="E100" s="6">
        <v>0</v>
      </c>
      <c r="F100" s="7">
        <v>66.97</v>
      </c>
      <c r="G100" s="7">
        <f t="shared" ref="G100:G110" si="33">(D100-F100)</f>
        <v>0</v>
      </c>
    </row>
    <row r="101" spans="1:8" ht="18.75" x14ac:dyDescent="0.3">
      <c r="A101" s="4" t="s">
        <v>100</v>
      </c>
      <c r="B101" s="9" t="s">
        <v>101</v>
      </c>
      <c r="C101" s="5">
        <v>40967</v>
      </c>
      <c r="D101" s="6">
        <v>8.65</v>
      </c>
      <c r="E101" s="6">
        <v>0</v>
      </c>
      <c r="F101" s="7">
        <v>8.65</v>
      </c>
      <c r="G101" s="7">
        <f t="shared" si="33"/>
        <v>0</v>
      </c>
    </row>
    <row r="102" spans="1:8" ht="18.75" x14ac:dyDescent="0.3">
      <c r="A102" s="4" t="s">
        <v>102</v>
      </c>
      <c r="B102" s="9" t="s">
        <v>103</v>
      </c>
      <c r="C102" s="5">
        <v>41730</v>
      </c>
      <c r="D102" s="6">
        <v>34.619999999999997</v>
      </c>
      <c r="E102" s="6">
        <v>0</v>
      </c>
      <c r="F102" s="7">
        <v>34.619999999999997</v>
      </c>
      <c r="G102" s="7">
        <f t="shared" si="33"/>
        <v>0</v>
      </c>
    </row>
    <row r="103" spans="1:8" ht="18.75" x14ac:dyDescent="0.3">
      <c r="A103" s="4" t="s">
        <v>104</v>
      </c>
      <c r="B103" s="9" t="s">
        <v>105</v>
      </c>
      <c r="C103" s="5">
        <v>42174</v>
      </c>
      <c r="D103" s="6">
        <v>30.77</v>
      </c>
      <c r="E103" s="6">
        <v>0</v>
      </c>
      <c r="F103" s="7">
        <v>30.77</v>
      </c>
      <c r="G103" s="7">
        <f t="shared" si="33"/>
        <v>0</v>
      </c>
    </row>
    <row r="104" spans="1:8" ht="18.75" x14ac:dyDescent="0.3">
      <c r="A104" s="4" t="s">
        <v>106</v>
      </c>
      <c r="B104" s="9" t="s">
        <v>107</v>
      </c>
      <c r="C104" s="5">
        <v>42277</v>
      </c>
      <c r="D104" s="6">
        <v>50.96</v>
      </c>
      <c r="E104" s="6">
        <v>0</v>
      </c>
      <c r="F104" s="7">
        <v>50.96</v>
      </c>
      <c r="G104" s="7">
        <f t="shared" si="33"/>
        <v>0</v>
      </c>
    </row>
    <row r="105" spans="1:8" ht="18.75" x14ac:dyDescent="0.3">
      <c r="A105" s="4" t="s">
        <v>108</v>
      </c>
      <c r="B105" s="9" t="s">
        <v>109</v>
      </c>
      <c r="C105" s="5">
        <v>42291</v>
      </c>
      <c r="D105" s="6">
        <v>16.63</v>
      </c>
      <c r="E105" s="6">
        <v>0</v>
      </c>
      <c r="F105" s="7">
        <v>16.63</v>
      </c>
      <c r="G105" s="7">
        <f t="shared" si="33"/>
        <v>0</v>
      </c>
    </row>
    <row r="106" spans="1:8" ht="18.75" x14ac:dyDescent="0.3">
      <c r="A106" s="4" t="s">
        <v>110</v>
      </c>
      <c r="B106" s="9" t="s">
        <v>111</v>
      </c>
      <c r="C106" s="5">
        <v>42347</v>
      </c>
      <c r="D106" s="6">
        <v>8.08</v>
      </c>
      <c r="E106" s="6">
        <v>0</v>
      </c>
      <c r="F106" s="7">
        <v>8.08</v>
      </c>
      <c r="G106" s="7">
        <f t="shared" si="33"/>
        <v>0</v>
      </c>
    </row>
    <row r="107" spans="1:8" ht="18.75" x14ac:dyDescent="0.3">
      <c r="A107" s="4" t="s">
        <v>112</v>
      </c>
      <c r="B107" s="9" t="s">
        <v>113</v>
      </c>
      <c r="C107" s="5">
        <v>43241</v>
      </c>
      <c r="D107" s="6">
        <v>24.04</v>
      </c>
      <c r="E107" s="6">
        <f t="shared" ref="E107:E116" si="34">(D107*0.33)</f>
        <v>7.9332000000000003</v>
      </c>
      <c r="F107" s="7">
        <f>(E107*3.03)</f>
        <v>24.037596000000001</v>
      </c>
      <c r="G107" s="7">
        <f t="shared" si="33"/>
        <v>2.4039999999985184E-3</v>
      </c>
    </row>
    <row r="108" spans="1:8" ht="18.75" x14ac:dyDescent="0.3">
      <c r="A108" s="4" t="s">
        <v>114</v>
      </c>
      <c r="B108" s="9" t="s">
        <v>115</v>
      </c>
      <c r="C108" s="5">
        <v>43524</v>
      </c>
      <c r="D108" s="6">
        <v>19.13</v>
      </c>
      <c r="E108" s="6">
        <f>(D108*0.33)</f>
        <v>6.3129</v>
      </c>
      <c r="F108" s="7">
        <f>(E108*3.03)</f>
        <v>19.128086999999997</v>
      </c>
      <c r="G108" s="7">
        <f t="shared" si="33"/>
        <v>1.9130000000018299E-3</v>
      </c>
    </row>
    <row r="109" spans="1:8" ht="18.75" x14ac:dyDescent="0.3">
      <c r="A109" s="4" t="s">
        <v>116</v>
      </c>
      <c r="B109" s="9" t="s">
        <v>117</v>
      </c>
      <c r="C109" s="5">
        <v>43524</v>
      </c>
      <c r="D109" s="6">
        <v>56.73</v>
      </c>
      <c r="E109" s="6">
        <f t="shared" si="34"/>
        <v>18.7209</v>
      </c>
      <c r="F109" s="7">
        <v>56.73</v>
      </c>
      <c r="G109" s="7">
        <f t="shared" si="33"/>
        <v>0</v>
      </c>
    </row>
    <row r="110" spans="1:8" ht="18.75" x14ac:dyDescent="0.3">
      <c r="A110" s="4" t="s">
        <v>118</v>
      </c>
      <c r="B110" s="9" t="s">
        <v>119</v>
      </c>
      <c r="C110" s="5">
        <v>43551</v>
      </c>
      <c r="D110" s="6">
        <v>180.05</v>
      </c>
      <c r="E110" s="6">
        <f t="shared" si="34"/>
        <v>59.416500000000006</v>
      </c>
      <c r="F110" s="7">
        <v>180.05</v>
      </c>
      <c r="G110" s="7">
        <f t="shared" si="33"/>
        <v>0</v>
      </c>
    </row>
    <row r="111" spans="1:8" ht="18.75" x14ac:dyDescent="0.3">
      <c r="A111" s="4" t="s">
        <v>182</v>
      </c>
      <c r="B111" s="9" t="s">
        <v>183</v>
      </c>
      <c r="C111" s="5">
        <v>44001</v>
      </c>
      <c r="D111" s="6">
        <v>48.47</v>
      </c>
      <c r="E111" s="6">
        <f t="shared" si="34"/>
        <v>15.995100000000001</v>
      </c>
      <c r="F111" s="7">
        <f>(E111*2)</f>
        <v>31.990200000000002</v>
      </c>
      <c r="G111" s="7">
        <f t="shared" ref="G111:G112" si="35">(D111-F111)</f>
        <v>16.479799999999997</v>
      </c>
    </row>
    <row r="112" spans="1:8" ht="18.75" x14ac:dyDescent="0.3">
      <c r="A112" s="4" t="s">
        <v>223</v>
      </c>
      <c r="B112" s="9" t="s">
        <v>224</v>
      </c>
      <c r="C112" s="5">
        <v>44152</v>
      </c>
      <c r="D112" s="6">
        <v>80.75</v>
      </c>
      <c r="E112" s="6">
        <f t="shared" si="34"/>
        <v>26.647500000000001</v>
      </c>
      <c r="F112" s="7">
        <f>(E112*2)</f>
        <v>53.295000000000002</v>
      </c>
      <c r="G112" s="7">
        <f t="shared" si="35"/>
        <v>27.454999999999998</v>
      </c>
    </row>
    <row r="113" spans="1:8" ht="18.75" x14ac:dyDescent="0.3">
      <c r="A113" s="4" t="s">
        <v>225</v>
      </c>
      <c r="B113" s="9" t="s">
        <v>305</v>
      </c>
      <c r="C113" s="5">
        <v>44168</v>
      </c>
      <c r="D113" s="6">
        <v>14.42</v>
      </c>
      <c r="E113" s="6">
        <f t="shared" si="34"/>
        <v>4.7586000000000004</v>
      </c>
      <c r="F113" s="7">
        <f>(E113*2)</f>
        <v>9.5172000000000008</v>
      </c>
      <c r="G113" s="7">
        <f t="shared" ref="G113" si="36">(D113-F113)</f>
        <v>4.9027999999999992</v>
      </c>
    </row>
    <row r="114" spans="1:8" ht="18.75" x14ac:dyDescent="0.3">
      <c r="A114" s="4" t="s">
        <v>271</v>
      </c>
      <c r="B114" s="9" t="s">
        <v>272</v>
      </c>
      <c r="C114" s="5">
        <v>44221</v>
      </c>
      <c r="D114" s="6">
        <v>33.56</v>
      </c>
      <c r="E114" s="6">
        <f t="shared" si="34"/>
        <v>11.074800000000002</v>
      </c>
      <c r="F114" s="7">
        <f>(E114*1)</f>
        <v>11.074800000000002</v>
      </c>
      <c r="G114" s="7">
        <f t="shared" ref="G114" si="37">(D114-F114)</f>
        <v>22.485199999999999</v>
      </c>
    </row>
    <row r="115" spans="1:8" ht="18.75" x14ac:dyDescent="0.3">
      <c r="A115" s="4" t="s">
        <v>273</v>
      </c>
      <c r="B115" s="9" t="s">
        <v>274</v>
      </c>
      <c r="C115" s="5">
        <v>44244</v>
      </c>
      <c r="D115" s="6">
        <v>27.31</v>
      </c>
      <c r="E115" s="6">
        <f t="shared" si="34"/>
        <v>9.0122999999999998</v>
      </c>
      <c r="F115" s="7">
        <f>(E115*1)</f>
        <v>9.0122999999999998</v>
      </c>
      <c r="G115" s="7">
        <f t="shared" ref="G115" si="38">(D115-F115)</f>
        <v>18.297699999999999</v>
      </c>
    </row>
    <row r="116" spans="1:8" ht="18.75" x14ac:dyDescent="0.3">
      <c r="A116" s="4" t="s">
        <v>275</v>
      </c>
      <c r="B116" s="9" t="s">
        <v>276</v>
      </c>
      <c r="C116" s="5">
        <v>44245</v>
      </c>
      <c r="D116" s="6">
        <v>20.12</v>
      </c>
      <c r="E116" s="6">
        <f t="shared" si="34"/>
        <v>6.6396000000000006</v>
      </c>
      <c r="F116" s="7">
        <f>(E116*1)</f>
        <v>6.6396000000000006</v>
      </c>
      <c r="G116" s="7">
        <f t="shared" ref="G116" si="39">(D116-F116)</f>
        <v>13.480399999999999</v>
      </c>
    </row>
    <row r="117" spans="1:8" ht="18.75" x14ac:dyDescent="0.3">
      <c r="A117" s="35" t="s">
        <v>212</v>
      </c>
      <c r="B117" s="36"/>
      <c r="C117" s="10"/>
      <c r="D117" s="11">
        <f>SUM(D99:D116)</f>
        <v>730.88</v>
      </c>
      <c r="E117" s="11">
        <f>SUM(E99:E116)</f>
        <v>166.51140000000004</v>
      </c>
      <c r="F117" s="12">
        <f>SUM(F99:F116)</f>
        <v>627.77478299999996</v>
      </c>
      <c r="G117" s="12">
        <f>SUM(G99:G116)</f>
        <v>103.10521699999998</v>
      </c>
      <c r="H117" s="1"/>
    </row>
    <row r="118" spans="1:8" ht="18.75" x14ac:dyDescent="0.3">
      <c r="A118" s="4" t="s">
        <v>120</v>
      </c>
      <c r="B118" s="9" t="s">
        <v>121</v>
      </c>
      <c r="C118" s="5">
        <v>43100</v>
      </c>
      <c r="D118" s="6">
        <v>735</v>
      </c>
      <c r="E118" s="6">
        <v>0</v>
      </c>
      <c r="F118" s="7">
        <v>735</v>
      </c>
      <c r="G118" s="8">
        <f>(D118-F118)</f>
        <v>0</v>
      </c>
    </row>
    <row r="119" spans="1:8" ht="18.75" x14ac:dyDescent="0.3">
      <c r="A119" s="4" t="s">
        <v>122</v>
      </c>
      <c r="B119" s="9" t="s">
        <v>123</v>
      </c>
      <c r="C119" s="5">
        <v>43145</v>
      </c>
      <c r="D119" s="6">
        <v>372</v>
      </c>
      <c r="E119" s="6">
        <f t="shared" ref="E119:E147" si="40">(D119*0.25)</f>
        <v>93</v>
      </c>
      <c r="F119" s="7">
        <f>(E119*4)</f>
        <v>372</v>
      </c>
      <c r="G119" s="8">
        <f>(D119-F119)</f>
        <v>0</v>
      </c>
    </row>
    <row r="120" spans="1:8" ht="18.75" x14ac:dyDescent="0.3">
      <c r="A120" s="4" t="s">
        <v>124</v>
      </c>
      <c r="B120" s="9" t="s">
        <v>125</v>
      </c>
      <c r="C120" s="5">
        <v>43145</v>
      </c>
      <c r="D120" s="6">
        <v>238.9</v>
      </c>
      <c r="E120" s="6">
        <f t="shared" si="40"/>
        <v>59.725000000000001</v>
      </c>
      <c r="F120" s="7">
        <f t="shared" ref="F120:F124" si="41">(E120*4)</f>
        <v>238.9</v>
      </c>
      <c r="G120" s="8">
        <f t="shared" ref="G120:G126" si="42">(D120-F120)</f>
        <v>0</v>
      </c>
    </row>
    <row r="121" spans="1:8" ht="18.75" x14ac:dyDescent="0.3">
      <c r="A121" s="4" t="s">
        <v>126</v>
      </c>
      <c r="B121" s="9" t="s">
        <v>127</v>
      </c>
      <c r="C121" s="5">
        <v>43150</v>
      </c>
      <c r="D121" s="6">
        <v>14.88</v>
      </c>
      <c r="E121" s="6">
        <f t="shared" si="40"/>
        <v>3.72</v>
      </c>
      <c r="F121" s="7">
        <f>(E121*4)</f>
        <v>14.88</v>
      </c>
      <c r="G121" s="8">
        <f t="shared" si="42"/>
        <v>0</v>
      </c>
    </row>
    <row r="122" spans="1:8" ht="18.75" x14ac:dyDescent="0.3">
      <c r="A122" s="4" t="s">
        <v>128</v>
      </c>
      <c r="B122" s="9" t="s">
        <v>129</v>
      </c>
      <c r="C122" s="5">
        <v>43214</v>
      </c>
      <c r="D122" s="6">
        <v>1113</v>
      </c>
      <c r="E122" s="6">
        <f t="shared" si="40"/>
        <v>278.25</v>
      </c>
      <c r="F122" s="7">
        <f t="shared" si="41"/>
        <v>1113</v>
      </c>
      <c r="G122" s="8">
        <f t="shared" si="42"/>
        <v>0</v>
      </c>
    </row>
    <row r="123" spans="1:8" ht="18.75" x14ac:dyDescent="0.3">
      <c r="A123" s="4" t="s">
        <v>130</v>
      </c>
      <c r="B123" s="9" t="s">
        <v>131</v>
      </c>
      <c r="C123" s="5">
        <v>43229</v>
      </c>
      <c r="D123" s="6">
        <v>48</v>
      </c>
      <c r="E123" s="6">
        <f t="shared" si="40"/>
        <v>12</v>
      </c>
      <c r="F123" s="7">
        <f t="shared" si="41"/>
        <v>48</v>
      </c>
      <c r="G123" s="8">
        <f t="shared" si="42"/>
        <v>0</v>
      </c>
    </row>
    <row r="124" spans="1:8" ht="18.75" x14ac:dyDescent="0.3">
      <c r="A124" s="4" t="s">
        <v>132</v>
      </c>
      <c r="B124" s="9" t="s">
        <v>133</v>
      </c>
      <c r="C124" s="5">
        <v>43452</v>
      </c>
      <c r="D124" s="6">
        <v>405.45</v>
      </c>
      <c r="E124" s="6">
        <f t="shared" si="40"/>
        <v>101.3625</v>
      </c>
      <c r="F124" s="7">
        <f t="shared" si="41"/>
        <v>405.45</v>
      </c>
      <c r="G124" s="8">
        <f t="shared" si="42"/>
        <v>0</v>
      </c>
      <c r="H124" s="1"/>
    </row>
    <row r="125" spans="1:8" ht="18.75" x14ac:dyDescent="0.3">
      <c r="A125" s="4" t="s">
        <v>134</v>
      </c>
      <c r="B125" s="9" t="s">
        <v>135</v>
      </c>
      <c r="C125" s="5">
        <v>43531</v>
      </c>
      <c r="D125" s="6">
        <v>686</v>
      </c>
      <c r="E125" s="6">
        <f t="shared" si="40"/>
        <v>171.5</v>
      </c>
      <c r="F125" s="7">
        <f>(E125*3)</f>
        <v>514.5</v>
      </c>
      <c r="G125" s="8">
        <f>(D125-F125)</f>
        <v>171.5</v>
      </c>
    </row>
    <row r="126" spans="1:8" ht="18.75" x14ac:dyDescent="0.3">
      <c r="A126" s="4" t="s">
        <v>136</v>
      </c>
      <c r="B126" s="9" t="s">
        <v>137</v>
      </c>
      <c r="C126" s="5">
        <v>43531</v>
      </c>
      <c r="D126" s="6">
        <v>120</v>
      </c>
      <c r="E126" s="6">
        <f t="shared" si="40"/>
        <v>30</v>
      </c>
      <c r="F126" s="7">
        <f>(E126*3)</f>
        <v>90</v>
      </c>
      <c r="G126" s="8">
        <f t="shared" si="42"/>
        <v>30</v>
      </c>
    </row>
    <row r="127" spans="1:8" ht="18.75" x14ac:dyDescent="0.3">
      <c r="A127" s="4" t="s">
        <v>184</v>
      </c>
      <c r="B127" s="9" t="s">
        <v>185</v>
      </c>
      <c r="C127" s="5">
        <v>43902</v>
      </c>
      <c r="D127" s="6">
        <v>195.25</v>
      </c>
      <c r="E127" s="6">
        <f t="shared" si="40"/>
        <v>48.8125</v>
      </c>
      <c r="F127" s="7">
        <f t="shared" ref="F127:F135" si="43">(E127*2)</f>
        <v>97.625</v>
      </c>
      <c r="G127" s="8">
        <f t="shared" ref="G127" si="44">(D127-F127)</f>
        <v>97.625</v>
      </c>
    </row>
    <row r="128" spans="1:8" ht="18.75" x14ac:dyDescent="0.3">
      <c r="A128" s="4" t="s">
        <v>186</v>
      </c>
      <c r="B128" s="9" t="s">
        <v>187</v>
      </c>
      <c r="C128" s="5">
        <v>43902</v>
      </c>
      <c r="D128" s="6">
        <v>60</v>
      </c>
      <c r="E128" s="6">
        <f t="shared" si="40"/>
        <v>15</v>
      </c>
      <c r="F128" s="7">
        <f t="shared" si="43"/>
        <v>30</v>
      </c>
      <c r="G128" s="8">
        <f t="shared" ref="G128" si="45">(D128-F128)</f>
        <v>30</v>
      </c>
    </row>
    <row r="129" spans="1:11" ht="18.75" x14ac:dyDescent="0.3">
      <c r="A129" s="4" t="s">
        <v>188</v>
      </c>
      <c r="B129" s="9" t="s">
        <v>189</v>
      </c>
      <c r="C129" s="5">
        <v>43902</v>
      </c>
      <c r="D129" s="6">
        <v>4.5</v>
      </c>
      <c r="E129" s="6">
        <f t="shared" si="40"/>
        <v>1.125</v>
      </c>
      <c r="F129" s="7">
        <f t="shared" si="43"/>
        <v>2.25</v>
      </c>
      <c r="G129" s="8">
        <f t="shared" ref="G129" si="46">(D129-F129)</f>
        <v>2.25</v>
      </c>
    </row>
    <row r="130" spans="1:11" ht="18.75" x14ac:dyDescent="0.3">
      <c r="A130" s="4" t="s">
        <v>190</v>
      </c>
      <c r="B130" s="9" t="s">
        <v>137</v>
      </c>
      <c r="C130" s="5">
        <v>43902</v>
      </c>
      <c r="D130" s="6">
        <v>99</v>
      </c>
      <c r="E130" s="6">
        <f t="shared" si="40"/>
        <v>24.75</v>
      </c>
      <c r="F130" s="7">
        <f t="shared" si="43"/>
        <v>49.5</v>
      </c>
      <c r="G130" s="8">
        <f t="shared" ref="G130:G137" si="47">(D130-F130)</f>
        <v>49.5</v>
      </c>
    </row>
    <row r="131" spans="1:11" ht="18.75" x14ac:dyDescent="0.3">
      <c r="A131" s="4" t="s">
        <v>191</v>
      </c>
      <c r="B131" s="9" t="s">
        <v>192</v>
      </c>
      <c r="C131" s="5">
        <v>43990</v>
      </c>
      <c r="D131" s="6">
        <v>6</v>
      </c>
      <c r="E131" s="6">
        <f t="shared" si="40"/>
        <v>1.5</v>
      </c>
      <c r="F131" s="7">
        <f t="shared" si="43"/>
        <v>3</v>
      </c>
      <c r="G131" s="8">
        <f t="shared" si="47"/>
        <v>3</v>
      </c>
    </row>
    <row r="132" spans="1:11" ht="18.75" x14ac:dyDescent="0.3">
      <c r="A132" s="4" t="s">
        <v>193</v>
      </c>
      <c r="B132" s="9" t="s">
        <v>194</v>
      </c>
      <c r="C132" s="5">
        <v>43992</v>
      </c>
      <c r="D132" s="6">
        <v>31.24</v>
      </c>
      <c r="E132" s="6">
        <f t="shared" si="40"/>
        <v>7.81</v>
      </c>
      <c r="F132" s="7">
        <f t="shared" si="43"/>
        <v>15.62</v>
      </c>
      <c r="G132" s="8">
        <f t="shared" si="47"/>
        <v>15.62</v>
      </c>
    </row>
    <row r="133" spans="1:11" ht="18.75" x14ac:dyDescent="0.3">
      <c r="A133" s="4" t="s">
        <v>195</v>
      </c>
      <c r="B133" s="9" t="s">
        <v>197</v>
      </c>
      <c r="C133" s="5">
        <v>44095</v>
      </c>
      <c r="D133" s="6">
        <v>94.9</v>
      </c>
      <c r="E133" s="6">
        <f t="shared" si="40"/>
        <v>23.725000000000001</v>
      </c>
      <c r="F133" s="7">
        <f t="shared" si="43"/>
        <v>47.45</v>
      </c>
      <c r="G133" s="8">
        <f t="shared" si="47"/>
        <v>47.45</v>
      </c>
    </row>
    <row r="134" spans="1:11" ht="18.75" x14ac:dyDescent="0.3">
      <c r="A134" s="4" t="s">
        <v>198</v>
      </c>
      <c r="B134" s="9" t="s">
        <v>196</v>
      </c>
      <c r="C134" s="5">
        <v>44095</v>
      </c>
      <c r="D134" s="6">
        <v>53</v>
      </c>
      <c r="E134" s="6">
        <f t="shared" si="40"/>
        <v>13.25</v>
      </c>
      <c r="F134" s="7">
        <f t="shared" si="43"/>
        <v>26.5</v>
      </c>
      <c r="G134" s="8">
        <f t="shared" si="47"/>
        <v>26.5</v>
      </c>
    </row>
    <row r="135" spans="1:11" ht="18.75" x14ac:dyDescent="0.3">
      <c r="A135" s="4" t="s">
        <v>199</v>
      </c>
      <c r="B135" s="9" t="s">
        <v>200</v>
      </c>
      <c r="C135" s="5">
        <v>44098</v>
      </c>
      <c r="D135" s="6">
        <v>35</v>
      </c>
      <c r="E135" s="6">
        <f t="shared" si="40"/>
        <v>8.75</v>
      </c>
      <c r="F135" s="7">
        <f t="shared" si="43"/>
        <v>17.5</v>
      </c>
      <c r="G135" s="8">
        <f t="shared" si="47"/>
        <v>17.5</v>
      </c>
      <c r="I135" s="25"/>
      <c r="J135" s="1"/>
      <c r="K135" s="25"/>
    </row>
    <row r="136" spans="1:11" ht="18.75" x14ac:dyDescent="0.3">
      <c r="A136" s="4" t="s">
        <v>277</v>
      </c>
      <c r="B136" s="9" t="s">
        <v>278</v>
      </c>
      <c r="C136" s="5">
        <v>44231</v>
      </c>
      <c r="D136" s="6">
        <v>33.049999999999997</v>
      </c>
      <c r="E136" s="6">
        <f t="shared" si="40"/>
        <v>8.2624999999999993</v>
      </c>
      <c r="F136" s="7">
        <f>(E136*1)</f>
        <v>8.2624999999999993</v>
      </c>
      <c r="G136" s="8">
        <f t="shared" si="47"/>
        <v>24.787499999999998</v>
      </c>
    </row>
    <row r="137" spans="1:11" ht="18.75" x14ac:dyDescent="0.3">
      <c r="A137" s="4" t="s">
        <v>279</v>
      </c>
      <c r="B137" s="9" t="s">
        <v>282</v>
      </c>
      <c r="C137" s="5">
        <v>44231</v>
      </c>
      <c r="D137" s="6">
        <v>66.099999999999994</v>
      </c>
      <c r="E137" s="6">
        <f t="shared" si="40"/>
        <v>16.524999999999999</v>
      </c>
      <c r="F137" s="7">
        <f>(E137*1)</f>
        <v>16.524999999999999</v>
      </c>
      <c r="G137" s="8">
        <f t="shared" si="47"/>
        <v>49.574999999999996</v>
      </c>
      <c r="I137" s="1"/>
      <c r="J137" s="1"/>
      <c r="K137" s="25"/>
    </row>
    <row r="138" spans="1:11" ht="18.75" x14ac:dyDescent="0.3">
      <c r="A138" s="4" t="s">
        <v>280</v>
      </c>
      <c r="B138" s="9" t="s">
        <v>281</v>
      </c>
      <c r="C138" s="5">
        <v>44238</v>
      </c>
      <c r="D138" s="6">
        <v>10.66</v>
      </c>
      <c r="E138" s="6">
        <f t="shared" si="40"/>
        <v>2.665</v>
      </c>
      <c r="F138" s="7">
        <f>(E138*1)</f>
        <v>2.665</v>
      </c>
      <c r="G138" s="8">
        <f t="shared" ref="G138" si="48">(D138-F138)</f>
        <v>7.9950000000000001</v>
      </c>
    </row>
    <row r="139" spans="1:11" ht="18.75" x14ac:dyDescent="0.3">
      <c r="A139" s="4" t="s">
        <v>283</v>
      </c>
      <c r="B139" s="9" t="s">
        <v>284</v>
      </c>
      <c r="C139" s="5">
        <v>44242</v>
      </c>
      <c r="D139" s="6">
        <v>14.63</v>
      </c>
      <c r="E139" s="6">
        <f t="shared" si="40"/>
        <v>3.6575000000000002</v>
      </c>
      <c r="F139" s="7">
        <f t="shared" ref="F139:F147" si="49">(E139*1)</f>
        <v>3.6575000000000002</v>
      </c>
      <c r="G139" s="8">
        <f t="shared" ref="G139:G146" si="50">(D139-F139)</f>
        <v>10.9725</v>
      </c>
    </row>
    <row r="140" spans="1:11" ht="18.75" x14ac:dyDescent="0.3">
      <c r="A140" s="4" t="s">
        <v>285</v>
      </c>
      <c r="B140" s="9" t="s">
        <v>286</v>
      </c>
      <c r="C140" s="5">
        <v>44260</v>
      </c>
      <c r="D140" s="6">
        <v>33.020000000000003</v>
      </c>
      <c r="E140" s="6">
        <f t="shared" si="40"/>
        <v>8.2550000000000008</v>
      </c>
      <c r="F140" s="7">
        <f t="shared" si="49"/>
        <v>8.2550000000000008</v>
      </c>
      <c r="G140" s="8">
        <f t="shared" si="50"/>
        <v>24.765000000000001</v>
      </c>
    </row>
    <row r="141" spans="1:11" ht="18.75" x14ac:dyDescent="0.3">
      <c r="A141" s="4" t="s">
        <v>287</v>
      </c>
      <c r="B141" s="9" t="s">
        <v>288</v>
      </c>
      <c r="C141" s="5">
        <v>44260</v>
      </c>
      <c r="D141" s="6">
        <v>28.09</v>
      </c>
      <c r="E141" s="6">
        <f t="shared" si="40"/>
        <v>7.0225</v>
      </c>
      <c r="F141" s="7">
        <f t="shared" si="49"/>
        <v>7.0225</v>
      </c>
      <c r="G141" s="8">
        <f t="shared" si="50"/>
        <v>21.067499999999999</v>
      </c>
    </row>
    <row r="142" spans="1:11" ht="18.75" x14ac:dyDescent="0.3">
      <c r="A142" s="4" t="s">
        <v>289</v>
      </c>
      <c r="B142" s="9" t="s">
        <v>290</v>
      </c>
      <c r="C142" s="5">
        <v>44280</v>
      </c>
      <c r="D142" s="6">
        <v>128</v>
      </c>
      <c r="E142" s="6">
        <f t="shared" si="40"/>
        <v>32</v>
      </c>
      <c r="F142" s="7">
        <f t="shared" si="49"/>
        <v>32</v>
      </c>
      <c r="G142" s="8">
        <f t="shared" si="50"/>
        <v>96</v>
      </c>
    </row>
    <row r="143" spans="1:11" ht="18.75" x14ac:dyDescent="0.3">
      <c r="A143" s="4" t="s">
        <v>291</v>
      </c>
      <c r="B143" s="9" t="s">
        <v>292</v>
      </c>
      <c r="C143" s="5">
        <v>44306</v>
      </c>
      <c r="D143" s="6">
        <v>33.049999999999997</v>
      </c>
      <c r="E143" s="6">
        <f t="shared" si="40"/>
        <v>8.2624999999999993</v>
      </c>
      <c r="F143" s="7">
        <f t="shared" si="49"/>
        <v>8.2624999999999993</v>
      </c>
      <c r="G143" s="8">
        <f t="shared" si="50"/>
        <v>24.787499999999998</v>
      </c>
    </row>
    <row r="144" spans="1:11" ht="18.75" x14ac:dyDescent="0.3">
      <c r="A144" s="4" t="s">
        <v>293</v>
      </c>
      <c r="B144" s="9" t="s">
        <v>227</v>
      </c>
      <c r="C144" s="5">
        <v>44306</v>
      </c>
      <c r="D144" s="6">
        <v>23.13</v>
      </c>
      <c r="E144" s="6">
        <f t="shared" si="40"/>
        <v>5.7824999999999998</v>
      </c>
      <c r="F144" s="7">
        <f t="shared" si="49"/>
        <v>5.7824999999999998</v>
      </c>
      <c r="G144" s="8">
        <f t="shared" si="50"/>
        <v>17.3475</v>
      </c>
    </row>
    <row r="145" spans="1:8" ht="18.75" x14ac:dyDescent="0.3">
      <c r="A145" s="4" t="s">
        <v>294</v>
      </c>
      <c r="B145" s="9" t="s">
        <v>295</v>
      </c>
      <c r="C145" s="5">
        <v>44330</v>
      </c>
      <c r="D145" s="6">
        <v>27.9</v>
      </c>
      <c r="E145" s="6">
        <f t="shared" si="40"/>
        <v>6.9749999999999996</v>
      </c>
      <c r="F145" s="7">
        <f t="shared" si="49"/>
        <v>6.9749999999999996</v>
      </c>
      <c r="G145" s="8">
        <f t="shared" si="50"/>
        <v>20.924999999999997</v>
      </c>
    </row>
    <row r="146" spans="1:8" ht="18.75" x14ac:dyDescent="0.3">
      <c r="A146" s="4" t="s">
        <v>296</v>
      </c>
      <c r="B146" s="9" t="s">
        <v>297</v>
      </c>
      <c r="C146" s="5">
        <v>44330</v>
      </c>
      <c r="D146" s="6">
        <v>25.8</v>
      </c>
      <c r="E146" s="6">
        <f t="shared" si="40"/>
        <v>6.45</v>
      </c>
      <c r="F146" s="7">
        <f t="shared" si="49"/>
        <v>6.45</v>
      </c>
      <c r="G146" s="8">
        <f t="shared" si="50"/>
        <v>19.350000000000001</v>
      </c>
    </row>
    <row r="147" spans="1:8" ht="18.75" x14ac:dyDescent="0.3">
      <c r="A147" s="4" t="s">
        <v>298</v>
      </c>
      <c r="B147" s="9" t="s">
        <v>299</v>
      </c>
      <c r="C147" s="5">
        <v>44379</v>
      </c>
      <c r="D147" s="6">
        <v>32.229999999999997</v>
      </c>
      <c r="E147" s="6">
        <f t="shared" si="40"/>
        <v>8.0574999999999992</v>
      </c>
      <c r="F147" s="7">
        <f t="shared" si="49"/>
        <v>8.0574999999999992</v>
      </c>
      <c r="G147" s="8">
        <f>(D147-F147)</f>
        <v>24.172499999999999</v>
      </c>
    </row>
    <row r="148" spans="1:8" ht="18.75" x14ac:dyDescent="0.3">
      <c r="A148" s="35" t="s">
        <v>213</v>
      </c>
      <c r="B148" s="36"/>
      <c r="C148" s="10"/>
      <c r="D148" s="11">
        <f>SUM(D118:D147)</f>
        <v>4767.78</v>
      </c>
      <c r="E148" s="11">
        <f>SUM(E118:E147)</f>
        <v>1008.1950000000002</v>
      </c>
      <c r="F148" s="12">
        <f>SUM(F118:F147)</f>
        <v>3935.0899999999988</v>
      </c>
      <c r="G148" s="13">
        <f>SUM(G118:G147)</f>
        <v>832.68999999999994</v>
      </c>
      <c r="H148" s="1"/>
    </row>
    <row r="149" spans="1:8" ht="18.75" x14ac:dyDescent="0.3">
      <c r="A149" s="4" t="s">
        <v>138</v>
      </c>
      <c r="B149" s="4" t="s">
        <v>139</v>
      </c>
      <c r="C149" s="5">
        <v>43455</v>
      </c>
      <c r="D149" s="6">
        <v>243</v>
      </c>
      <c r="E149" s="6">
        <v>0</v>
      </c>
      <c r="F149" s="7">
        <v>243</v>
      </c>
      <c r="G149" s="7">
        <v>0</v>
      </c>
    </row>
    <row r="150" spans="1:8" ht="18.75" x14ac:dyDescent="0.3">
      <c r="A150" s="4" t="s">
        <v>140</v>
      </c>
      <c r="B150" s="4" t="s">
        <v>141</v>
      </c>
      <c r="C150" s="5">
        <v>43480</v>
      </c>
      <c r="D150" s="6">
        <v>41.31</v>
      </c>
      <c r="E150" s="6">
        <f t="shared" ref="E150:E158" si="51">(D150/3)</f>
        <v>13.770000000000001</v>
      </c>
      <c r="F150" s="7">
        <f>(E150*3)</f>
        <v>41.31</v>
      </c>
      <c r="G150" s="7">
        <f>(D150-F150)</f>
        <v>0</v>
      </c>
    </row>
    <row r="151" spans="1:8" ht="18.75" x14ac:dyDescent="0.3">
      <c r="A151" s="4" t="s">
        <v>201</v>
      </c>
      <c r="B151" s="9" t="s">
        <v>204</v>
      </c>
      <c r="C151" s="5">
        <v>43839</v>
      </c>
      <c r="D151" s="6">
        <v>111.9</v>
      </c>
      <c r="E151" s="6">
        <f t="shared" si="51"/>
        <v>37.300000000000004</v>
      </c>
      <c r="F151" s="7">
        <f t="shared" ref="F151:F156" si="52">(E151*2)</f>
        <v>74.600000000000009</v>
      </c>
      <c r="G151" s="7">
        <f>(D151-F151)</f>
        <v>37.299999999999997</v>
      </c>
    </row>
    <row r="152" spans="1:8" ht="18.75" x14ac:dyDescent="0.3">
      <c r="A152" s="4" t="s">
        <v>203</v>
      </c>
      <c r="B152" s="9" t="s">
        <v>202</v>
      </c>
      <c r="C152" s="5">
        <v>43878</v>
      </c>
      <c r="D152" s="6">
        <v>24</v>
      </c>
      <c r="E152" s="6">
        <f t="shared" si="51"/>
        <v>8</v>
      </c>
      <c r="F152" s="7">
        <f t="shared" si="52"/>
        <v>16</v>
      </c>
      <c r="G152" s="7">
        <f>(D152-F152)</f>
        <v>8</v>
      </c>
    </row>
    <row r="153" spans="1:8" ht="18.75" x14ac:dyDescent="0.3">
      <c r="A153" s="4" t="s">
        <v>205</v>
      </c>
      <c r="B153" s="9" t="s">
        <v>206</v>
      </c>
      <c r="C153" s="5">
        <v>43902</v>
      </c>
      <c r="D153" s="6">
        <v>35</v>
      </c>
      <c r="E153" s="6">
        <f t="shared" si="51"/>
        <v>11.666666666666666</v>
      </c>
      <c r="F153" s="7">
        <f t="shared" si="52"/>
        <v>23.333333333333332</v>
      </c>
      <c r="G153" s="7">
        <f t="shared" ref="G153:G158" si="53">(D153-F153)</f>
        <v>11.666666666666668</v>
      </c>
    </row>
    <row r="154" spans="1:8" ht="18.75" x14ac:dyDescent="0.3">
      <c r="A154" s="4" t="s">
        <v>208</v>
      </c>
      <c r="B154" s="9" t="s">
        <v>207</v>
      </c>
      <c r="C154" s="5">
        <v>43990</v>
      </c>
      <c r="D154" s="6">
        <v>70</v>
      </c>
      <c r="E154" s="6">
        <f t="shared" si="51"/>
        <v>23.333333333333332</v>
      </c>
      <c r="F154" s="7">
        <f t="shared" si="52"/>
        <v>46.666666666666664</v>
      </c>
      <c r="G154" s="7">
        <f t="shared" si="53"/>
        <v>23.333333333333336</v>
      </c>
    </row>
    <row r="155" spans="1:8" ht="18.75" x14ac:dyDescent="0.3">
      <c r="A155" s="4" t="s">
        <v>226</v>
      </c>
      <c r="B155" s="9" t="s">
        <v>227</v>
      </c>
      <c r="C155" s="5">
        <v>44180</v>
      </c>
      <c r="D155" s="6">
        <v>75</v>
      </c>
      <c r="E155" s="6">
        <f t="shared" si="51"/>
        <v>25</v>
      </c>
      <c r="F155" s="7">
        <f t="shared" si="52"/>
        <v>50</v>
      </c>
      <c r="G155" s="7">
        <f t="shared" si="53"/>
        <v>25</v>
      </c>
    </row>
    <row r="156" spans="1:8" ht="18.75" x14ac:dyDescent="0.3">
      <c r="A156" s="4" t="s">
        <v>228</v>
      </c>
      <c r="B156" s="9" t="s">
        <v>229</v>
      </c>
      <c r="C156" s="5">
        <v>44180</v>
      </c>
      <c r="D156" s="6">
        <v>53.45</v>
      </c>
      <c r="E156" s="6">
        <f t="shared" si="51"/>
        <v>17.816666666666666</v>
      </c>
      <c r="F156" s="7">
        <f t="shared" si="52"/>
        <v>35.633333333333333</v>
      </c>
      <c r="G156" s="7">
        <f t="shared" si="53"/>
        <v>17.81666666666667</v>
      </c>
    </row>
    <row r="157" spans="1:8" ht="18.75" x14ac:dyDescent="0.3">
      <c r="A157" s="4" t="s">
        <v>300</v>
      </c>
      <c r="B157" s="9" t="s">
        <v>301</v>
      </c>
      <c r="C157" s="5">
        <v>44326</v>
      </c>
      <c r="D157" s="6">
        <v>35</v>
      </c>
      <c r="E157" s="6">
        <f t="shared" si="51"/>
        <v>11.666666666666666</v>
      </c>
      <c r="F157" s="7">
        <f>(E157*1)</f>
        <v>11.666666666666666</v>
      </c>
      <c r="G157" s="7">
        <f t="shared" si="53"/>
        <v>23.333333333333336</v>
      </c>
    </row>
    <row r="158" spans="1:8" ht="18.75" x14ac:dyDescent="0.3">
      <c r="A158" s="33" t="s">
        <v>317</v>
      </c>
      <c r="B158" s="9" t="s">
        <v>318</v>
      </c>
      <c r="C158" s="5">
        <v>44532</v>
      </c>
      <c r="D158" s="6">
        <v>3220</v>
      </c>
      <c r="E158" s="6">
        <f t="shared" si="51"/>
        <v>1073.3333333333333</v>
      </c>
      <c r="F158" s="7">
        <f>(E158*1)</f>
        <v>1073.3333333333333</v>
      </c>
      <c r="G158" s="7">
        <f t="shared" si="53"/>
        <v>2146.666666666667</v>
      </c>
    </row>
    <row r="159" spans="1:8" ht="18.75" x14ac:dyDescent="0.3">
      <c r="A159" s="35" t="s">
        <v>214</v>
      </c>
      <c r="B159" s="36"/>
      <c r="C159" s="10"/>
      <c r="D159" s="11">
        <f>SUM(D149:D158)</f>
        <v>3908.66</v>
      </c>
      <c r="E159" s="11">
        <f>SUM(E149:E158)</f>
        <v>1221.8866666666665</v>
      </c>
      <c r="F159" s="12">
        <f>SUM(F149:F158)</f>
        <v>1615.5433333333333</v>
      </c>
      <c r="G159" s="12">
        <f>SUM(G149:G158)</f>
        <v>2293.1166666666668</v>
      </c>
      <c r="H159" s="1"/>
    </row>
    <row r="160" spans="1:8" ht="18.75" x14ac:dyDescent="0.3">
      <c r="A160" s="4" t="s">
        <v>142</v>
      </c>
      <c r="B160" s="4" t="s">
        <v>143</v>
      </c>
      <c r="C160" s="5">
        <v>43131</v>
      </c>
      <c r="D160" s="6">
        <v>57.85</v>
      </c>
      <c r="E160" s="6">
        <f>(D160*0.1)</f>
        <v>5.7850000000000001</v>
      </c>
      <c r="F160" s="7">
        <f>(E160*4)</f>
        <v>23.14</v>
      </c>
      <c r="G160" s="8">
        <f>(D160-F160)</f>
        <v>34.71</v>
      </c>
    </row>
    <row r="161" spans="1:8" ht="18.75" x14ac:dyDescent="0.3">
      <c r="A161" s="4" t="s">
        <v>144</v>
      </c>
      <c r="B161" s="4" t="s">
        <v>145</v>
      </c>
      <c r="C161" s="5">
        <v>43528</v>
      </c>
      <c r="D161" s="6">
        <v>240</v>
      </c>
      <c r="E161" s="6">
        <f t="shared" ref="E161:E162" si="54">(D161*0.1)</f>
        <v>24</v>
      </c>
      <c r="F161" s="7">
        <f>(E161*3)</f>
        <v>72</v>
      </c>
      <c r="G161" s="8">
        <f t="shared" ref="G161:G165" si="55">(D161-F161)</f>
        <v>168</v>
      </c>
    </row>
    <row r="162" spans="1:8" ht="18.75" x14ac:dyDescent="0.3">
      <c r="A162" s="4" t="s">
        <v>146</v>
      </c>
      <c r="B162" s="4" t="s">
        <v>303</v>
      </c>
      <c r="C162" s="5">
        <v>43530</v>
      </c>
      <c r="D162" s="6">
        <v>944</v>
      </c>
      <c r="E162" s="6">
        <f t="shared" si="54"/>
        <v>94.4</v>
      </c>
      <c r="F162" s="7">
        <f>(E162*3)</f>
        <v>283.20000000000005</v>
      </c>
      <c r="G162" s="8">
        <f t="shared" si="55"/>
        <v>660.8</v>
      </c>
    </row>
    <row r="163" spans="1:8" ht="18.75" x14ac:dyDescent="0.3">
      <c r="A163" s="4" t="s">
        <v>302</v>
      </c>
      <c r="B163" s="9" t="s">
        <v>304</v>
      </c>
      <c r="C163" s="5">
        <v>44343</v>
      </c>
      <c r="D163" s="6">
        <v>561.79999999999995</v>
      </c>
      <c r="E163" s="6">
        <f t="shared" ref="E163" si="56">(D163*0.1)</f>
        <v>56.18</v>
      </c>
      <c r="F163" s="7">
        <f>(E163*1)</f>
        <v>56.18</v>
      </c>
      <c r="G163" s="8">
        <f t="shared" ref="G163" si="57">(D163-F163)</f>
        <v>505.61999999999995</v>
      </c>
    </row>
    <row r="164" spans="1:8" ht="18.75" x14ac:dyDescent="0.3">
      <c r="A164" s="35" t="s">
        <v>215</v>
      </c>
      <c r="B164" s="36"/>
      <c r="C164" s="10"/>
      <c r="D164" s="11">
        <f>SUM(D160:D163)</f>
        <v>1803.6499999999999</v>
      </c>
      <c r="E164" s="11">
        <f>SUM(E160:E163)</f>
        <v>180.36500000000001</v>
      </c>
      <c r="F164" s="12">
        <f>SUM(F160:F163)</f>
        <v>434.52000000000004</v>
      </c>
      <c r="G164" s="13">
        <f>SUM(G160:G163)</f>
        <v>1369.1299999999999</v>
      </c>
      <c r="H164" s="1"/>
    </row>
    <row r="165" spans="1:8" ht="18.75" x14ac:dyDescent="0.3">
      <c r="A165" s="32" t="s">
        <v>149</v>
      </c>
      <c r="B165" s="20" t="s">
        <v>319</v>
      </c>
      <c r="C165" s="21">
        <v>43830</v>
      </c>
      <c r="D165" s="6">
        <v>69750</v>
      </c>
      <c r="E165" s="6">
        <v>18000</v>
      </c>
      <c r="F165" s="7">
        <v>54000</v>
      </c>
      <c r="G165" s="8">
        <f t="shared" si="55"/>
        <v>15750</v>
      </c>
    </row>
    <row r="166" spans="1:8" ht="18.75" x14ac:dyDescent="0.3">
      <c r="A166" s="35" t="s">
        <v>216</v>
      </c>
      <c r="B166" s="36"/>
      <c r="C166" s="10"/>
      <c r="D166" s="22">
        <v>69750</v>
      </c>
      <c r="E166" s="22">
        <v>18000</v>
      </c>
      <c r="F166" s="23">
        <v>54000</v>
      </c>
      <c r="G166" s="24">
        <f t="shared" ref="G166" si="58">(D166-F166)</f>
        <v>15750</v>
      </c>
      <c r="H166" s="1"/>
    </row>
    <row r="167" spans="1:8" x14ac:dyDescent="0.25">
      <c r="A167" s="27"/>
      <c r="B167" s="28"/>
      <c r="C167" s="27"/>
      <c r="D167" s="27"/>
      <c r="E167" s="27"/>
      <c r="F167" s="27"/>
      <c r="G167" s="27"/>
    </row>
    <row r="168" spans="1:8" ht="18.75" x14ac:dyDescent="0.3">
      <c r="A168" s="27"/>
      <c r="B168" s="30" t="s">
        <v>231</v>
      </c>
      <c r="C168" s="29"/>
      <c r="D168" s="8">
        <f>(D53+D95+D98+D117+D148+D159+D164+D166)</f>
        <v>156844.46</v>
      </c>
      <c r="E168" s="8">
        <f>(E53+E95+E98+E117+E148+E159+E164+E166)</f>
        <v>27676.45706666667</v>
      </c>
      <c r="F168" s="8">
        <f>(F53+F95+F98+F117+F148+F159+F164+F166)</f>
        <v>92382.258116333323</v>
      </c>
      <c r="G168" s="8">
        <f>(G53+G95+G98+G117+G148+G159+G164+G166)</f>
        <v>64462.201883666661</v>
      </c>
    </row>
    <row r="169" spans="1:8" x14ac:dyDescent="0.25">
      <c r="E169" s="25"/>
    </row>
    <row r="170" spans="1:8" x14ac:dyDescent="0.25">
      <c r="E170" s="1"/>
    </row>
  </sheetData>
  <mergeCells count="8">
    <mergeCell ref="A166:B166"/>
    <mergeCell ref="A164:B164"/>
    <mergeCell ref="A53:B53"/>
    <mergeCell ref="A95:B95"/>
    <mergeCell ref="A98:B98"/>
    <mergeCell ref="A117:B117"/>
    <mergeCell ref="A148:B148"/>
    <mergeCell ref="A159:B159"/>
  </mergeCells>
  <pageMargins left="0.7" right="0.7" top="0.75" bottom="0.75" header="0.3" footer="0.3"/>
  <pageSetup paperSize="9" scale="44" orientation="portrait" r:id="rId1"/>
  <rowBreaks count="1" manualBreakCount="1">
    <brk id="95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A87D3606A61448A208B67ED8DC2989" ma:contentTypeVersion="14" ma:contentTypeDescription="Crear nuevo documento." ma:contentTypeScope="" ma:versionID="7365c66efe6794a250b1346a53a69886">
  <xsd:schema xmlns:xsd="http://www.w3.org/2001/XMLSchema" xmlns:xs="http://www.w3.org/2001/XMLSchema" xmlns:p="http://schemas.microsoft.com/office/2006/metadata/properties" xmlns:ns3="e11f6543-d11e-404c-93a5-179019f0982a" xmlns:ns4="ef844340-b4a6-43bf-a1bc-0a5223e729aa" targetNamespace="http://schemas.microsoft.com/office/2006/metadata/properties" ma:root="true" ma:fieldsID="34aa145ef1ce54738385f36584bff592" ns3:_="" ns4:_="">
    <xsd:import namespace="e11f6543-d11e-404c-93a5-179019f0982a"/>
    <xsd:import namespace="ef844340-b4a6-43bf-a1bc-0a5223e729a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3:SharedWithDetails" minOccurs="0"/>
                <xsd:element ref="ns3:SharingHintHash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f6543-d11e-404c-93a5-179019f0982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844340-b4a6-43bf-a1bc-0a5223e729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438D21-3FF1-4472-8FFC-03DE691D61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49AA54-53E3-4D1B-BDA5-4257D8DCFE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1f6543-d11e-404c-93a5-179019f0982a"/>
    <ds:schemaRef ds:uri="ef844340-b4a6-43bf-a1bc-0a5223e72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1BEAC1-E1B4-46E2-AAD9-B2CAC7BAD60A}">
  <ds:schemaRefs>
    <ds:schemaRef ds:uri="http://schemas.microsoft.com/office/2006/metadata/properties"/>
    <ds:schemaRef ds:uri="e11f6543-d11e-404c-93a5-179019f0982a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ef844340-b4a6-43bf-a1bc-0a5223e729aa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SUNI;GABRIEL SOLER</dc:creator>
  <cp:keywords/>
  <dc:description/>
  <cp:lastModifiedBy>Alejandro</cp:lastModifiedBy>
  <cp:revision/>
  <cp:lastPrinted>2022-03-17T13:00:36Z</cp:lastPrinted>
  <dcterms:created xsi:type="dcterms:W3CDTF">2020-03-06T09:11:02Z</dcterms:created>
  <dcterms:modified xsi:type="dcterms:W3CDTF">2022-05-16T18:27:07Z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0x01010094A87D3606A61448A208B67ED8DC2989</vt:lpwstr>
  </property>
</Properties>
</file>